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1"/>
  </bookViews>
  <sheets>
    <sheet name="Лист2" sheetId="2" r:id="rId1"/>
    <sheet name="комплексный" sheetId="3" r:id="rId2"/>
    <sheet name="комплексный (2)" sheetId="4" r:id="rId3"/>
  </sheets>
  <definedNames>
    <definedName name="_xlnm.Print_Area" localSheetId="1">комплексный!$A$1:$Q$43</definedName>
    <definedName name="_xlnm.Print_Area" localSheetId="2">'комплексный (2)'!$A$1:$Q$67</definedName>
    <definedName name="_xlnm.Print_Area" localSheetId="0">Лист2!$A$1:$Q$64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3" l="1"/>
  <c r="A30" i="3"/>
  <c r="A32" i="3"/>
  <c r="A33" i="3"/>
  <c r="A35" i="3"/>
  <c r="A36" i="3"/>
  <c r="A38" i="3"/>
  <c r="A41" i="3" s="1"/>
  <c r="A39" i="3"/>
  <c r="A42" i="3" s="1"/>
  <c r="A14" i="3"/>
  <c r="A15" i="3"/>
  <c r="A18" i="3" s="1"/>
  <c r="A21" i="3" s="1"/>
  <c r="A24" i="3" s="1"/>
  <c r="A16" i="3"/>
  <c r="A19" i="3" s="1"/>
  <c r="A22" i="3" s="1"/>
  <c r="A25" i="3" s="1"/>
  <c r="A28" i="3" s="1"/>
  <c r="A31" i="3" s="1"/>
  <c r="A34" i="3" s="1"/>
  <c r="A37" i="3" s="1"/>
  <c r="A40" i="3" s="1"/>
  <c r="A17" i="3"/>
  <c r="A20" i="3" s="1"/>
  <c r="A23" i="3" s="1"/>
  <c r="A13" i="3"/>
  <c r="P67" i="4"/>
  <c r="O67" i="4"/>
  <c r="L67" i="4"/>
  <c r="F67" i="4"/>
  <c r="D67" i="4"/>
  <c r="C67" i="4"/>
  <c r="G66" i="4"/>
  <c r="F66" i="4"/>
  <c r="R65" i="4"/>
  <c r="M65" i="4"/>
  <c r="R64" i="4"/>
  <c r="M64" i="4"/>
  <c r="R63" i="4"/>
  <c r="M63" i="4"/>
  <c r="R62" i="4"/>
  <c r="M62" i="4"/>
  <c r="R56" i="4"/>
  <c r="M56" i="4"/>
  <c r="R55" i="4"/>
  <c r="R54" i="4"/>
  <c r="M54" i="4"/>
  <c r="R53" i="4"/>
  <c r="R52" i="4"/>
  <c r="R51" i="4"/>
  <c r="R50" i="4"/>
  <c r="R49" i="4"/>
  <c r="R48" i="4"/>
  <c r="R47" i="4"/>
  <c r="R46" i="4"/>
  <c r="M46" i="4"/>
  <c r="R45" i="4"/>
  <c r="R44" i="4"/>
  <c r="R43" i="4"/>
  <c r="R42" i="4"/>
  <c r="R41" i="4"/>
  <c r="R40" i="4"/>
  <c r="M40" i="4"/>
  <c r="R39" i="4"/>
  <c r="M39" i="4"/>
  <c r="R38" i="4"/>
  <c r="M38" i="4"/>
  <c r="A38" i="4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62" i="4" s="1"/>
  <c r="A63" i="4" s="1"/>
  <c r="A64" i="4" s="1"/>
  <c r="A65" i="4" s="1"/>
  <c r="R37" i="4"/>
  <c r="M37" i="4"/>
  <c r="A37" i="4"/>
  <c r="J36" i="4"/>
  <c r="J66" i="4" s="1"/>
  <c r="S66" i="4" s="1"/>
  <c r="I36" i="4"/>
  <c r="I66" i="4" s="1"/>
  <c r="J34" i="4"/>
  <c r="J67" i="4" s="1"/>
  <c r="I34" i="4"/>
  <c r="H34" i="4"/>
  <c r="G34" i="4"/>
  <c r="E34" i="4" s="1"/>
  <c r="F34" i="4"/>
  <c r="R32" i="4"/>
  <c r="J29" i="4"/>
  <c r="I29" i="4"/>
  <c r="R28" i="4"/>
  <c r="M28" i="4"/>
  <c r="R27" i="4"/>
  <c r="M27" i="4"/>
  <c r="R26" i="4"/>
  <c r="M26" i="4"/>
  <c r="R25" i="4"/>
  <c r="M25" i="4"/>
  <c r="R24" i="4"/>
  <c r="R23" i="4"/>
  <c r="R22" i="4"/>
  <c r="A22" i="4"/>
  <c r="A23" i="4" s="1"/>
  <c r="A24" i="4" s="1"/>
  <c r="A25" i="4" s="1"/>
  <c r="A26" i="4" s="1"/>
  <c r="A27" i="4" s="1"/>
  <c r="A28" i="4" s="1"/>
  <c r="A32" i="4" s="1"/>
  <c r="M21" i="4"/>
  <c r="M67" i="4" s="1"/>
  <c r="J19" i="4"/>
  <c r="I19" i="4"/>
  <c r="G19" i="4"/>
  <c r="R19" i="4" s="1"/>
  <c r="F19" i="4"/>
  <c r="E19" i="4"/>
  <c r="G26" i="3"/>
  <c r="H26" i="3"/>
  <c r="F26" i="3"/>
  <c r="J21" i="3"/>
  <c r="J26" i="3" s="1"/>
  <c r="I21" i="3"/>
  <c r="I26" i="3" s="1"/>
  <c r="I67" i="4" l="1"/>
  <c r="G67" i="4"/>
  <c r="S67" i="4" s="1"/>
  <c r="T34" i="4"/>
  <c r="U34" i="4" s="1"/>
  <c r="R36" i="4"/>
  <c r="E26" i="3"/>
  <c r="P43" i="3"/>
  <c r="O43" i="3"/>
  <c r="L43" i="3"/>
  <c r="D43" i="3"/>
  <c r="C43" i="3"/>
  <c r="R42" i="3"/>
  <c r="M42" i="3"/>
  <c r="R41" i="3"/>
  <c r="M41" i="3"/>
  <c r="R40" i="3"/>
  <c r="M40" i="3"/>
  <c r="R39" i="3"/>
  <c r="M39" i="3"/>
  <c r="R38" i="3"/>
  <c r="M38" i="3"/>
  <c r="R37" i="3"/>
  <c r="M37" i="3"/>
  <c r="R36" i="3"/>
  <c r="M36" i="3"/>
  <c r="R35" i="3"/>
  <c r="R34" i="3"/>
  <c r="R33" i="3"/>
  <c r="R32" i="3"/>
  <c r="R31" i="3"/>
  <c r="M31" i="3"/>
  <c r="R30" i="3"/>
  <c r="M30" i="3"/>
  <c r="R29" i="3"/>
  <c r="M29" i="3"/>
  <c r="R28" i="3"/>
  <c r="M28" i="3"/>
  <c r="R24" i="3"/>
  <c r="R20" i="3"/>
  <c r="M20" i="3"/>
  <c r="R19" i="3"/>
  <c r="M19" i="3"/>
  <c r="R18" i="3"/>
  <c r="M18" i="3"/>
  <c r="R17" i="3"/>
  <c r="M17" i="3"/>
  <c r="R16" i="3"/>
  <c r="R15" i="3"/>
  <c r="R14" i="3"/>
  <c r="M13" i="3"/>
  <c r="J11" i="3"/>
  <c r="J43" i="3" s="1"/>
  <c r="I11" i="3"/>
  <c r="I43" i="3" s="1"/>
  <c r="G11" i="3"/>
  <c r="G43" i="3" s="1"/>
  <c r="F11" i="3"/>
  <c r="F43" i="3" s="1"/>
  <c r="R11" i="3" l="1"/>
  <c r="E11" i="3"/>
  <c r="M43" i="3"/>
  <c r="A38" i="2"/>
  <c r="A39" i="2"/>
  <c r="A40" i="2"/>
  <c r="A41" i="2"/>
  <c r="A42" i="2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37" i="2"/>
  <c r="A23" i="2"/>
  <c r="A24" i="2"/>
  <c r="A25" i="2"/>
  <c r="A26" i="2"/>
  <c r="A27" i="2"/>
  <c r="A28" i="2" s="1"/>
  <c r="A29" i="2" s="1"/>
  <c r="A30" i="2" s="1"/>
  <c r="A31" i="2" s="1"/>
  <c r="A32" i="2" s="1"/>
  <c r="A33" i="2" s="1"/>
  <c r="A22" i="2"/>
  <c r="S64" i="2"/>
  <c r="M64" i="2"/>
  <c r="O64" i="2"/>
  <c r="P64" i="2"/>
  <c r="L64" i="2"/>
  <c r="D64" i="2"/>
  <c r="C64" i="2"/>
  <c r="S63" i="2"/>
  <c r="G64" i="2"/>
  <c r="J64" i="2"/>
  <c r="F64" i="2"/>
  <c r="G63" i="2"/>
  <c r="I63" i="2"/>
  <c r="J63" i="2"/>
  <c r="F63" i="2"/>
  <c r="J36" i="2"/>
  <c r="I36" i="2"/>
  <c r="G34" i="2"/>
  <c r="I34" i="2"/>
  <c r="I64" i="2" s="1"/>
  <c r="J34" i="2"/>
  <c r="T34" i="2" s="1"/>
  <c r="U34" i="2" s="1"/>
  <c r="F34" i="2"/>
  <c r="T32" i="2"/>
  <c r="S30" i="2"/>
  <c r="S31" i="2" s="1"/>
  <c r="S32" i="2" s="1"/>
  <c r="G19" i="2"/>
  <c r="I19" i="2"/>
  <c r="J19" i="2"/>
  <c r="F19" i="2"/>
  <c r="J41" i="2"/>
  <c r="I41" i="2"/>
  <c r="R22" i="2"/>
  <c r="R23" i="2"/>
  <c r="R24" i="2"/>
  <c r="R25" i="2"/>
  <c r="R26" i="2"/>
  <c r="R27" i="2"/>
  <c r="R28" i="2"/>
  <c r="R29" i="2"/>
  <c r="R30" i="2"/>
  <c r="R31" i="2"/>
  <c r="R32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19" i="2" l="1"/>
  <c r="M62" i="2" l="1"/>
  <c r="M61" i="2"/>
  <c r="M60" i="2"/>
  <c r="M59" i="2"/>
  <c r="M58" i="2"/>
  <c r="M56" i="2"/>
  <c r="M48" i="2"/>
  <c r="M40" i="2"/>
  <c r="M39" i="2"/>
  <c r="M38" i="2"/>
  <c r="M37" i="2"/>
  <c r="M28" i="2"/>
  <c r="M27" i="2"/>
  <c r="M26" i="2"/>
  <c r="M25" i="2"/>
  <c r="M21" i="2"/>
  <c r="T26" i="3"/>
  <c r="U26" i="3" s="1"/>
  <c r="S43" i="3"/>
</calcChain>
</file>

<file path=xl/sharedStrings.xml><?xml version="1.0" encoding="utf-8"?>
<sst xmlns="http://schemas.openxmlformats.org/spreadsheetml/2006/main" count="412" uniqueCount="91">
  <si>
    <t>№</t>
  </si>
  <si>
    <t>Адрес</t>
  </si>
  <si>
    <t>июль</t>
  </si>
  <si>
    <t>май</t>
  </si>
  <si>
    <t>август</t>
  </si>
  <si>
    <t>июнь</t>
  </si>
  <si>
    <t>март</t>
  </si>
  <si>
    <t>апрель</t>
  </si>
  <si>
    <t>сентябрь</t>
  </si>
  <si>
    <t>г.Осиповичи, ул.Крыловича, 12</t>
  </si>
  <si>
    <t>г.Осиповичи, ул.Лесная, 19</t>
  </si>
  <si>
    <t>г.Осиповичи, ул.Лесная, 21</t>
  </si>
  <si>
    <t>г.Осиповичи, ул.Лесная, 23</t>
  </si>
  <si>
    <t>г.Осиповичи, ул.Лесная, 25</t>
  </si>
  <si>
    <t>г.Осиповичи, ул.Сумченко, 49, корп.1</t>
  </si>
  <si>
    <t>г.Осиповичи, ул.Сумченко, 49, корп.3</t>
  </si>
  <si>
    <t>г.Осиповичи, ул.Сумченко, 53</t>
  </si>
  <si>
    <t>г.Осиповичи, ул.Сумченко, 55А</t>
  </si>
  <si>
    <t>д.Верейцы, ул.Военный городок, 3</t>
  </si>
  <si>
    <t>п.Сосновый, ул.Центральная,9</t>
  </si>
  <si>
    <t>р.п.Татарка, ул.Ленинская, 15</t>
  </si>
  <si>
    <t>р.п.Татарка, ул.Ленинская, 16</t>
  </si>
  <si>
    <t>р.п.Татарка,ул.Ленинская, 17</t>
  </si>
  <si>
    <t>р.п.Татарка, ул.Ленинская, 20</t>
  </si>
  <si>
    <t>р.п.Татарка, ул.Ленинская, 22</t>
  </si>
  <si>
    <t>Объем работ, кв.м</t>
  </si>
  <si>
    <t>Сумма, руб.</t>
  </si>
  <si>
    <t>Срок выполнения (месяц)</t>
  </si>
  <si>
    <t>Ремонт проездов придомовых территорий</t>
  </si>
  <si>
    <t>Объем работ, ед.</t>
  </si>
  <si>
    <t>Ремонт пешеходных связей</t>
  </si>
  <si>
    <t>Объем работ, пог.м</t>
  </si>
  <si>
    <t>г.Осиповичи,ул.Черняховского, 66</t>
  </si>
  <si>
    <t>г.Осиповичи,пер.Черняховского, 11</t>
  </si>
  <si>
    <t>г.Осиповичи,пер.Черняховского, 13</t>
  </si>
  <si>
    <t>аг.Лапичи, ул.Армейская, 6</t>
  </si>
  <si>
    <t>г.Осиповичи, ул.Крыловича, 1,2</t>
  </si>
  <si>
    <t>г. Осиповичи,ул. Рабоче-Крестьянская,4а</t>
  </si>
  <si>
    <t>г. Осиповичи,ул. Рабоче-Крестьянская,1</t>
  </si>
  <si>
    <t>г. Осиповичи,ул.Поселок Советский №1,№7,№4,№18№8</t>
  </si>
  <si>
    <t>г. Осиповичи,ул. Сумченко,55</t>
  </si>
  <si>
    <t>г. Осиповичи,ул Сумченко,73</t>
  </si>
  <si>
    <t>г. Осиповичи,ул Сумченко,77</t>
  </si>
  <si>
    <t>г. Осиповичи,ул Сумченко,75</t>
  </si>
  <si>
    <t>г.Осиповичи,ул.Черняховского, 54,56</t>
  </si>
  <si>
    <t>г.Осиповичи,ул. Кирова,6.ул. Дмитриева,6,ул. Королева,39</t>
  </si>
  <si>
    <t>г. Осиповичи,ул. 60 лет Октября,1</t>
  </si>
  <si>
    <t>г. Осиповичи,ул. 60 лет Октября,3</t>
  </si>
  <si>
    <t>г.Осиповичи,,ул. Королева.78</t>
  </si>
  <si>
    <t>г.Осиповичи,ул. Дзержинского,71</t>
  </si>
  <si>
    <t>д.Верейцы, ул.Военный городок, 1,2,3,4</t>
  </si>
  <si>
    <t>д.Цель,ул. Восточная,1</t>
  </si>
  <si>
    <t>д.Цель,ул. Восточная,2</t>
  </si>
  <si>
    <t>д.Цель,ул. Восточная,3</t>
  </si>
  <si>
    <t>д.Цель,ул. Восточная,4</t>
  </si>
  <si>
    <t>д.Цель,ул. Восточная,5</t>
  </si>
  <si>
    <t>д.Цель,ул. Восточная,6</t>
  </si>
  <si>
    <t>р.п. Елизово,ул. Ромашко,107</t>
  </si>
  <si>
    <t xml:space="preserve"> СОГЛАСОВАНО</t>
  </si>
  <si>
    <t>СОГЛАСОВАНО:</t>
  </si>
  <si>
    <t>УТВЕРЖДЕНО</t>
  </si>
  <si>
    <t>Заместитель председатель Осиповичского районного</t>
  </si>
  <si>
    <t>Председатель Осиповичского районного</t>
  </si>
  <si>
    <t>районного исполнительного комитета</t>
  </si>
  <si>
    <t>исполнительного комитета</t>
  </si>
  <si>
    <t xml:space="preserve">исполнительного комитета </t>
  </si>
  <si>
    <t>_____________________ Г.Г.Мелконян</t>
  </si>
  <si>
    <t>Начальник финансового отдела Осиповичского</t>
  </si>
  <si>
    <t>_______________________ А.В.Семченков</t>
  </si>
  <si>
    <t>_____________________С.И.Федянин</t>
  </si>
  <si>
    <t>"_______" ________________2026 г.</t>
  </si>
  <si>
    <t>ПЛАН</t>
  </si>
  <si>
    <t>благоустройства придомовых территорий населенных пунктов Осиповичского района на 2026 год</t>
  </si>
  <si>
    <t>Ремонт кровель (пар. 841)</t>
  </si>
  <si>
    <t>Ремонт стыков (пар.859)</t>
  </si>
  <si>
    <t>Устройство детских игровых площадк, ед. (пар.150)</t>
  </si>
  <si>
    <t>Параграф 886</t>
  </si>
  <si>
    <t>Итого по параграфу 886</t>
  </si>
  <si>
    <t>Параграф 865</t>
  </si>
  <si>
    <t>Итого по параграфу 865</t>
  </si>
  <si>
    <t>Параграф 150</t>
  </si>
  <si>
    <t>Итого параграф 150</t>
  </si>
  <si>
    <t>ВСЕГО</t>
  </si>
  <si>
    <t>Ремонт проездов придомовых территорий (пар. 865)</t>
  </si>
  <si>
    <t>Ремонт пешеходных связей пар 886</t>
  </si>
  <si>
    <t>ремонт выполнен в 2025 г.</t>
  </si>
  <si>
    <t xml:space="preserve">Устройство детских игровых площадк, ед. </t>
  </si>
  <si>
    <t xml:space="preserve">Ремонт проездов придомовых территорий </t>
  </si>
  <si>
    <t xml:space="preserve">Ремонт пешеходных связей </t>
  </si>
  <si>
    <t xml:space="preserve">Ремонт кровель </t>
  </si>
  <si>
    <t xml:space="preserve">Ремонт стыков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</si>
</sst>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/>
    <xf numFmtId="0" fontId="1" fillId="0" borderId="9" xfId="0" applyFont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1" fillId="0" borderId="6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3" fontId="5" fillId="0" borderId="0" xfId="0" applyNumberFormat="1" applyFont="1"/>
    <xf numFmtId="0" fontId="4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2" fontId="3" fillId="0" borderId="0" xfId="0" applyNumberFormat="1" applyFont="1"/>
    <xf numFmtId="0" fontId="6" fillId="0" borderId="0" xfId="0" applyFont="1"/>
    <xf numFmtId="0" fontId="1" fillId="0" borderId="17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/>
    <xf numFmtId="3" fontId="1" fillId="2" borderId="4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/>
    <xf numFmtId="0" fontId="3" fillId="0" borderId="26" xfId="0" applyFont="1" applyBorder="1"/>
    <xf numFmtId="0" fontId="3" fillId="0" borderId="5" xfId="0" applyFont="1" applyBorder="1"/>
    <xf numFmtId="0" fontId="3" fillId="0" borderId="27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2" fontId="4" fillId="0" borderId="36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/>
    </xf>
    <xf numFmtId="0" fontId="0" fillId="3" borderId="0" xfId="0" applyFill="1"/>
    <xf numFmtId="0" fontId="3" fillId="3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8" xfId="0" applyFont="1" applyFill="1" applyBorder="1"/>
    <xf numFmtId="3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3" fontId="2" fillId="2" borderId="19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1" xfId="0" applyFont="1" applyFill="1" applyBorder="1"/>
    <xf numFmtId="0" fontId="4" fillId="2" borderId="18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9" xfId="0" applyFont="1" applyFill="1" applyBorder="1"/>
    <xf numFmtId="0" fontId="3" fillId="2" borderId="7" xfId="0" applyFont="1" applyFill="1" applyBorder="1"/>
    <xf numFmtId="0" fontId="3" fillId="2" borderId="26" xfId="0" applyFont="1" applyFill="1" applyBorder="1"/>
    <xf numFmtId="0" fontId="3" fillId="2" borderId="5" xfId="0" applyFont="1" applyFill="1" applyBorder="1"/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4" xfId="0" applyFont="1" applyFill="1" applyBorder="1"/>
    <xf numFmtId="0" fontId="4" fillId="2" borderId="35" xfId="0" applyFont="1" applyFill="1" applyBorder="1"/>
    <xf numFmtId="0" fontId="4" fillId="2" borderId="36" xfId="0" applyFont="1" applyFill="1" applyBorder="1"/>
    <xf numFmtId="0" fontId="4" fillId="2" borderId="3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2" fontId="4" fillId="2" borderId="36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36" xfId="0" applyNumberFormat="1" applyFont="1" applyFill="1" applyBorder="1" applyAlignment="1">
      <alignment horizontal="center" vertical="center"/>
    </xf>
    <xf numFmtId="3" fontId="4" fillId="2" borderId="37" xfId="0" applyNumberFormat="1" applyFont="1" applyFill="1" applyBorder="1" applyAlignment="1">
      <alignment horizontal="center" vertical="center"/>
    </xf>
    <xf numFmtId="3" fontId="4" fillId="2" borderId="38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3" fillId="2" borderId="0" xfId="0" applyFont="1" applyFill="1"/>
    <xf numFmtId="2" fontId="3" fillId="2" borderId="0" xfId="0" applyNumberFormat="1" applyFont="1" applyFill="1"/>
    <xf numFmtId="0" fontId="0" fillId="2" borderId="0" xfId="0" applyFill="1" applyBorder="1" applyAlignment="1">
      <alignment horizontal="center"/>
    </xf>
    <xf numFmtId="3" fontId="2" fillId="0" borderId="29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0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32" xfId="0" applyNumberFormat="1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" fontId="2" fillId="2" borderId="31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32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view="pageBreakPreview" zoomScale="60" zoomScaleNormal="80" workbookViewId="0">
      <pane xSplit="2" ySplit="13" topLeftCell="C14" activePane="bottomRight" state="frozen"/>
      <selection pane="topRight" activeCell="C1" sqref="C1"/>
      <selection pane="bottomLeft" activeCell="A4" sqref="A4"/>
      <selection pane="bottomRight" activeCell="N37" sqref="N37"/>
    </sheetView>
  </sheetViews>
  <sheetFormatPr defaultRowHeight="15" x14ac:dyDescent="0.25"/>
  <cols>
    <col min="2" max="2" width="39.5703125" customWidth="1"/>
    <col min="5" max="5" width="14.28515625" customWidth="1"/>
    <col min="8" max="8" width="16.85546875" customWidth="1"/>
    <col min="11" max="11" width="19" customWidth="1"/>
    <col min="13" max="13" width="12.140625" customWidth="1"/>
    <col min="14" max="14" width="11.85546875" customWidth="1"/>
    <col min="16" max="16" width="13.140625" customWidth="1"/>
  </cols>
  <sheetData>
    <row r="1" spans="1:18" ht="15.75" x14ac:dyDescent="0.25">
      <c r="A1" s="6" t="s">
        <v>58</v>
      </c>
      <c r="B1" s="7"/>
      <c r="E1" s="6" t="s">
        <v>59</v>
      </c>
      <c r="F1" s="7"/>
      <c r="G1" s="7"/>
      <c r="H1" s="7"/>
      <c r="I1" s="7"/>
      <c r="J1" s="7"/>
      <c r="K1" s="7"/>
      <c r="L1" s="7"/>
      <c r="M1" s="6" t="s">
        <v>60</v>
      </c>
      <c r="N1" s="7"/>
      <c r="O1" s="7"/>
    </row>
    <row r="2" spans="1:18" ht="15.75" x14ac:dyDescent="0.25">
      <c r="A2" s="6" t="s">
        <v>67</v>
      </c>
      <c r="B2" s="7"/>
      <c r="E2" s="6" t="s">
        <v>61</v>
      </c>
      <c r="F2" s="7"/>
      <c r="G2" s="7"/>
      <c r="H2" s="7"/>
      <c r="I2" s="7"/>
      <c r="J2" s="7"/>
      <c r="K2" s="7"/>
      <c r="L2" s="7"/>
      <c r="M2" s="6" t="s">
        <v>62</v>
      </c>
      <c r="N2" s="7"/>
      <c r="O2" s="7"/>
    </row>
    <row r="3" spans="1:18" ht="15.75" customHeight="1" x14ac:dyDescent="0.25">
      <c r="A3" s="6" t="s">
        <v>63</v>
      </c>
      <c r="B3" s="7"/>
      <c r="E3" s="170" t="s">
        <v>64</v>
      </c>
      <c r="F3" s="170"/>
      <c r="G3" s="170"/>
      <c r="H3" s="8"/>
      <c r="I3" s="8"/>
      <c r="J3" s="7"/>
      <c r="K3" s="7"/>
      <c r="L3" s="7"/>
      <c r="M3" s="170" t="s">
        <v>65</v>
      </c>
      <c r="N3" s="170"/>
      <c r="O3" s="170"/>
      <c r="P3" s="170"/>
    </row>
    <row r="4" spans="1:18" ht="15.75" customHeight="1" x14ac:dyDescent="0.25">
      <c r="A4" s="6" t="s">
        <v>68</v>
      </c>
      <c r="B4" s="7"/>
      <c r="E4" s="171" t="s">
        <v>69</v>
      </c>
      <c r="F4" s="171"/>
      <c r="G4" s="171"/>
      <c r="H4" s="171"/>
      <c r="I4" s="8"/>
      <c r="J4" s="7"/>
      <c r="K4" s="7"/>
      <c r="L4" s="7"/>
      <c r="M4" s="170" t="s">
        <v>66</v>
      </c>
      <c r="N4" s="170"/>
      <c r="O4" s="170"/>
      <c r="P4" s="170"/>
    </row>
    <row r="5" spans="1:18" ht="15.75" x14ac:dyDescent="0.25">
      <c r="A5" s="6" t="s">
        <v>70</v>
      </c>
      <c r="B5" s="7"/>
      <c r="E5" s="6" t="s">
        <v>70</v>
      </c>
      <c r="F5" s="6"/>
      <c r="G5" s="6"/>
      <c r="H5" s="7"/>
      <c r="I5" s="7"/>
      <c r="J5" s="7"/>
      <c r="K5" s="7"/>
      <c r="L5" s="7"/>
      <c r="M5" s="6" t="s">
        <v>70</v>
      </c>
      <c r="N5" s="6"/>
      <c r="O5" s="6"/>
    </row>
    <row r="8" spans="1:18" s="22" customFormat="1" ht="19.5" x14ac:dyDescent="0.3"/>
    <row r="9" spans="1:18" s="22" customFormat="1" ht="19.5" x14ac:dyDescent="0.3">
      <c r="A9" s="154" t="s">
        <v>71</v>
      </c>
      <c r="B9" s="154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</row>
    <row r="10" spans="1:18" s="22" customFormat="1" ht="18.75" customHeight="1" x14ac:dyDescent="0.3">
      <c r="A10" s="156" t="s">
        <v>72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</row>
    <row r="11" spans="1:18" ht="15.75" thickBot="1" x14ac:dyDescent="0.3"/>
    <row r="12" spans="1:18" ht="55.5" customHeight="1" x14ac:dyDescent="0.25">
      <c r="A12" s="166" t="s">
        <v>0</v>
      </c>
      <c r="B12" s="168" t="s">
        <v>1</v>
      </c>
      <c r="C12" s="172" t="s">
        <v>75</v>
      </c>
      <c r="D12" s="173"/>
      <c r="E12" s="174"/>
      <c r="F12" s="172" t="s">
        <v>28</v>
      </c>
      <c r="G12" s="173"/>
      <c r="H12" s="175"/>
      <c r="I12" s="176" t="s">
        <v>30</v>
      </c>
      <c r="J12" s="173"/>
      <c r="K12" s="174"/>
      <c r="L12" s="172" t="s">
        <v>73</v>
      </c>
      <c r="M12" s="173"/>
      <c r="N12" s="174"/>
      <c r="O12" s="173" t="s">
        <v>74</v>
      </c>
      <c r="P12" s="173"/>
      <c r="Q12" s="174"/>
    </row>
    <row r="13" spans="1:18" ht="63.75" thickBot="1" x14ac:dyDescent="0.3">
      <c r="A13" s="167"/>
      <c r="B13" s="169"/>
      <c r="C13" s="52" t="s">
        <v>29</v>
      </c>
      <c r="D13" s="53" t="s">
        <v>26</v>
      </c>
      <c r="E13" s="54" t="s">
        <v>27</v>
      </c>
      <c r="F13" s="52" t="s">
        <v>25</v>
      </c>
      <c r="G13" s="53" t="s">
        <v>26</v>
      </c>
      <c r="H13" s="53" t="s">
        <v>27</v>
      </c>
      <c r="I13" s="55" t="s">
        <v>25</v>
      </c>
      <c r="J13" s="53" t="s">
        <v>26</v>
      </c>
      <c r="K13" s="54" t="s">
        <v>27</v>
      </c>
      <c r="L13" s="52" t="s">
        <v>25</v>
      </c>
      <c r="M13" s="53" t="s">
        <v>26</v>
      </c>
      <c r="N13" s="54" t="s">
        <v>27</v>
      </c>
      <c r="O13" s="56" t="s">
        <v>31</v>
      </c>
      <c r="P13" s="53" t="s">
        <v>26</v>
      </c>
      <c r="Q13" s="54" t="s">
        <v>27</v>
      </c>
    </row>
    <row r="14" spans="1:18" ht="15.75" x14ac:dyDescent="0.25">
      <c r="A14" s="23"/>
      <c r="B14" s="5"/>
      <c r="C14" s="49"/>
      <c r="D14" s="11"/>
      <c r="E14" s="50"/>
      <c r="F14" s="157" t="s">
        <v>76</v>
      </c>
      <c r="G14" s="158"/>
      <c r="H14" s="158"/>
      <c r="I14" s="158"/>
      <c r="J14" s="158"/>
      <c r="K14" s="159"/>
      <c r="L14" s="49"/>
      <c r="M14" s="11"/>
      <c r="N14" s="50"/>
      <c r="O14" s="51"/>
      <c r="P14" s="11"/>
      <c r="Q14" s="50"/>
    </row>
    <row r="15" spans="1:18" s="3" customFormat="1" ht="15.75" x14ac:dyDescent="0.25">
      <c r="A15" s="24">
        <v>1</v>
      </c>
      <c r="B15" s="33" t="s">
        <v>36</v>
      </c>
      <c r="C15" s="39"/>
      <c r="D15" s="12"/>
      <c r="E15" s="40"/>
      <c r="F15" s="39">
        <v>442</v>
      </c>
      <c r="G15" s="17">
        <v>21525</v>
      </c>
      <c r="H15" s="17" t="s">
        <v>3</v>
      </c>
      <c r="I15" s="17">
        <v>36</v>
      </c>
      <c r="J15" s="17">
        <v>7200</v>
      </c>
      <c r="K15" s="46" t="s">
        <v>3</v>
      </c>
      <c r="L15" s="48"/>
      <c r="M15" s="13"/>
      <c r="N15" s="25"/>
      <c r="O15" s="45"/>
      <c r="P15" s="13"/>
      <c r="Q15" s="25"/>
    </row>
    <row r="16" spans="1:18" s="3" customFormat="1" ht="15.75" x14ac:dyDescent="0.25">
      <c r="A16" s="24">
        <v>2</v>
      </c>
      <c r="B16" s="34" t="s">
        <v>49</v>
      </c>
      <c r="C16" s="160">
        <v>1</v>
      </c>
      <c r="D16" s="162">
        <v>56491</v>
      </c>
      <c r="E16" s="164" t="s">
        <v>5</v>
      </c>
      <c r="F16" s="160">
        <v>1078</v>
      </c>
      <c r="G16" s="162">
        <v>56327</v>
      </c>
      <c r="H16" s="162" t="s">
        <v>5</v>
      </c>
      <c r="I16" s="162">
        <v>149</v>
      </c>
      <c r="J16" s="162">
        <v>33790</v>
      </c>
      <c r="K16" s="164" t="s">
        <v>5</v>
      </c>
      <c r="L16" s="48"/>
      <c r="M16" s="13"/>
      <c r="N16" s="25"/>
      <c r="O16" s="45"/>
      <c r="P16" s="13"/>
      <c r="Q16" s="25"/>
      <c r="R16" s="147"/>
    </row>
    <row r="17" spans="1:20" s="3" customFormat="1" ht="15.75" x14ac:dyDescent="0.25">
      <c r="A17" s="24">
        <v>3</v>
      </c>
      <c r="B17" s="34" t="s">
        <v>48</v>
      </c>
      <c r="C17" s="161"/>
      <c r="D17" s="163"/>
      <c r="E17" s="165"/>
      <c r="F17" s="161"/>
      <c r="G17" s="163"/>
      <c r="H17" s="163"/>
      <c r="I17" s="163"/>
      <c r="J17" s="163"/>
      <c r="K17" s="165"/>
      <c r="L17" s="48"/>
      <c r="M17" s="13"/>
      <c r="N17" s="25"/>
      <c r="O17" s="45"/>
      <c r="P17" s="13"/>
      <c r="Q17" s="25"/>
      <c r="R17" s="147"/>
    </row>
    <row r="18" spans="1:20" s="3" customFormat="1" ht="15.75" x14ac:dyDescent="0.25">
      <c r="A18" s="24">
        <v>4</v>
      </c>
      <c r="B18" s="33" t="s">
        <v>46</v>
      </c>
      <c r="C18" s="41"/>
      <c r="D18" s="18"/>
      <c r="E18" s="42"/>
      <c r="F18" s="41"/>
      <c r="G18" s="18"/>
      <c r="H18" s="18"/>
      <c r="I18" s="18">
        <v>5</v>
      </c>
      <c r="J18" s="18">
        <v>1158</v>
      </c>
      <c r="K18" s="42" t="s">
        <v>5</v>
      </c>
      <c r="L18" s="48"/>
      <c r="M18" s="13"/>
      <c r="N18" s="25"/>
      <c r="O18" s="45"/>
      <c r="P18" s="13"/>
      <c r="Q18" s="25"/>
      <c r="R18" s="14"/>
    </row>
    <row r="19" spans="1:20" s="10" customFormat="1" ht="15.75" x14ac:dyDescent="0.25">
      <c r="A19" s="26"/>
      <c r="B19" s="35" t="s">
        <v>77</v>
      </c>
      <c r="C19" s="43"/>
      <c r="D19" s="1"/>
      <c r="E19" s="27"/>
      <c r="F19" s="43">
        <f>SUM(F15:F18)</f>
        <v>1520</v>
      </c>
      <c r="G19" s="2">
        <f>SUM(G15:G18)</f>
        <v>77852</v>
      </c>
      <c r="H19" s="2"/>
      <c r="I19" s="2">
        <f>SUM(I15:I18)</f>
        <v>190</v>
      </c>
      <c r="J19" s="2">
        <f>SUM(J15:J18)</f>
        <v>42148</v>
      </c>
      <c r="K19" s="47"/>
      <c r="L19" s="43"/>
      <c r="M19" s="1"/>
      <c r="N19" s="27"/>
      <c r="O19" s="9"/>
      <c r="P19" s="1"/>
      <c r="Q19" s="27"/>
      <c r="R19" s="15">
        <f>G19+J19</f>
        <v>120000</v>
      </c>
    </row>
    <row r="20" spans="1:20" s="10" customFormat="1" ht="15.75" x14ac:dyDescent="0.25">
      <c r="A20" s="26"/>
      <c r="B20" s="35"/>
      <c r="C20" s="43"/>
      <c r="D20" s="1"/>
      <c r="E20" s="27"/>
      <c r="F20" s="148" t="s">
        <v>78</v>
      </c>
      <c r="G20" s="149"/>
      <c r="H20" s="149"/>
      <c r="I20" s="149"/>
      <c r="J20" s="149"/>
      <c r="K20" s="150"/>
      <c r="L20" s="43"/>
      <c r="M20" s="1"/>
      <c r="N20" s="27"/>
      <c r="O20" s="9"/>
      <c r="P20" s="1"/>
      <c r="Q20" s="27"/>
      <c r="R20" s="15"/>
    </row>
    <row r="21" spans="1:20" x14ac:dyDescent="0.25">
      <c r="A21" s="28">
        <v>1</v>
      </c>
      <c r="B21" s="36" t="s">
        <v>9</v>
      </c>
      <c r="C21" s="28"/>
      <c r="D21" s="4"/>
      <c r="E21" s="29"/>
      <c r="F21" s="28"/>
      <c r="G21" s="19"/>
      <c r="H21" s="19"/>
      <c r="I21" s="19"/>
      <c r="J21" s="19"/>
      <c r="K21" s="30"/>
      <c r="L21" s="28">
        <v>300</v>
      </c>
      <c r="M21" s="66">
        <f>L21*42.146</f>
        <v>12643.800000000001</v>
      </c>
      <c r="N21" s="30" t="s">
        <v>3</v>
      </c>
      <c r="O21" s="67"/>
      <c r="P21" s="19"/>
      <c r="Q21" s="30"/>
    </row>
    <row r="22" spans="1:20" x14ac:dyDescent="0.25">
      <c r="A22" s="28">
        <f>1+A21</f>
        <v>2</v>
      </c>
      <c r="B22" s="36" t="s">
        <v>37</v>
      </c>
      <c r="C22" s="28"/>
      <c r="D22" s="4"/>
      <c r="E22" s="29"/>
      <c r="F22" s="28">
        <v>509</v>
      </c>
      <c r="G22" s="19">
        <v>26608</v>
      </c>
      <c r="H22" s="19" t="s">
        <v>4</v>
      </c>
      <c r="I22" s="19">
        <v>118</v>
      </c>
      <c r="J22" s="19">
        <v>25520</v>
      </c>
      <c r="K22" s="30" t="s">
        <v>4</v>
      </c>
      <c r="L22" s="28"/>
      <c r="M22" s="66"/>
      <c r="N22" s="30"/>
      <c r="O22" s="67"/>
      <c r="P22" s="19"/>
      <c r="Q22" s="30"/>
      <c r="R22">
        <f t="shared" ref="R22:R62" si="0">G22+J22</f>
        <v>52128</v>
      </c>
    </row>
    <row r="23" spans="1:20" x14ac:dyDescent="0.25">
      <c r="A23" s="28">
        <f t="shared" ref="A23:A33" si="1">1+A22</f>
        <v>3</v>
      </c>
      <c r="B23" s="36" t="s">
        <v>38</v>
      </c>
      <c r="C23" s="28"/>
      <c r="D23" s="4"/>
      <c r="E23" s="29"/>
      <c r="F23" s="28">
        <v>372</v>
      </c>
      <c r="G23" s="19">
        <v>28979</v>
      </c>
      <c r="H23" s="19" t="s">
        <v>4</v>
      </c>
      <c r="I23" s="19">
        <v>87</v>
      </c>
      <c r="J23" s="19">
        <v>19797</v>
      </c>
      <c r="K23" s="30" t="s">
        <v>4</v>
      </c>
      <c r="L23" s="28"/>
      <c r="M23" s="66"/>
      <c r="N23" s="30"/>
      <c r="O23" s="67"/>
      <c r="P23" s="19"/>
      <c r="Q23" s="30"/>
      <c r="R23">
        <f t="shared" si="0"/>
        <v>48776</v>
      </c>
    </row>
    <row r="24" spans="1:20" ht="31.5" customHeight="1" x14ac:dyDescent="0.25">
      <c r="A24" s="28">
        <f t="shared" si="1"/>
        <v>4</v>
      </c>
      <c r="B24" s="37" t="s">
        <v>39</v>
      </c>
      <c r="C24" s="28"/>
      <c r="D24" s="4"/>
      <c r="E24" s="29"/>
      <c r="F24" s="28"/>
      <c r="G24" s="19"/>
      <c r="H24" s="19"/>
      <c r="I24" s="19">
        <v>404</v>
      </c>
      <c r="J24" s="19">
        <v>80356</v>
      </c>
      <c r="K24" s="30" t="s">
        <v>8</v>
      </c>
      <c r="L24" s="28"/>
      <c r="M24" s="66"/>
      <c r="N24" s="30"/>
      <c r="O24" s="67"/>
      <c r="P24" s="19"/>
      <c r="Q24" s="30"/>
      <c r="R24">
        <f t="shared" si="0"/>
        <v>80356</v>
      </c>
    </row>
    <row r="25" spans="1:20" x14ac:dyDescent="0.25">
      <c r="A25" s="28">
        <f t="shared" si="1"/>
        <v>5</v>
      </c>
      <c r="B25" s="36" t="s">
        <v>10</v>
      </c>
      <c r="C25" s="28"/>
      <c r="D25" s="4"/>
      <c r="E25" s="29"/>
      <c r="F25" s="28"/>
      <c r="G25" s="19"/>
      <c r="H25" s="19"/>
      <c r="I25" s="19"/>
      <c r="J25" s="19"/>
      <c r="K25" s="30"/>
      <c r="L25" s="28">
        <v>200</v>
      </c>
      <c r="M25" s="66">
        <f t="shared" ref="M25:M48" si="2">L25*42.146</f>
        <v>8429.2000000000007</v>
      </c>
      <c r="N25" s="30" t="s">
        <v>2</v>
      </c>
      <c r="O25" s="67"/>
      <c r="P25" s="19"/>
      <c r="Q25" s="30"/>
      <c r="R25">
        <f t="shared" si="0"/>
        <v>0</v>
      </c>
    </row>
    <row r="26" spans="1:20" x14ac:dyDescent="0.25">
      <c r="A26" s="28">
        <f t="shared" si="1"/>
        <v>6</v>
      </c>
      <c r="B26" s="36" t="s">
        <v>11</v>
      </c>
      <c r="C26" s="28"/>
      <c r="D26" s="4"/>
      <c r="E26" s="29"/>
      <c r="F26" s="28"/>
      <c r="G26" s="19"/>
      <c r="H26" s="19"/>
      <c r="I26" s="19"/>
      <c r="J26" s="19"/>
      <c r="K26" s="30"/>
      <c r="L26" s="28">
        <v>200</v>
      </c>
      <c r="M26" s="66">
        <f t="shared" si="2"/>
        <v>8429.2000000000007</v>
      </c>
      <c r="N26" s="30" t="s">
        <v>4</v>
      </c>
      <c r="O26" s="67"/>
      <c r="P26" s="19"/>
      <c r="Q26" s="30"/>
      <c r="R26">
        <f t="shared" si="0"/>
        <v>0</v>
      </c>
    </row>
    <row r="27" spans="1:20" x14ac:dyDescent="0.25">
      <c r="A27" s="28">
        <f t="shared" si="1"/>
        <v>7</v>
      </c>
      <c r="B27" s="36" t="s">
        <v>12</v>
      </c>
      <c r="C27" s="28"/>
      <c r="D27" s="4"/>
      <c r="E27" s="29"/>
      <c r="F27" s="28"/>
      <c r="G27" s="19"/>
      <c r="H27" s="19"/>
      <c r="I27" s="19"/>
      <c r="J27" s="19"/>
      <c r="K27" s="30"/>
      <c r="L27" s="28">
        <v>160</v>
      </c>
      <c r="M27" s="66">
        <f t="shared" si="2"/>
        <v>6743.3600000000006</v>
      </c>
      <c r="N27" s="30" t="s">
        <v>2</v>
      </c>
      <c r="O27" s="67"/>
      <c r="P27" s="19"/>
      <c r="Q27" s="30"/>
      <c r="R27">
        <f t="shared" si="0"/>
        <v>0</v>
      </c>
    </row>
    <row r="28" spans="1:20" x14ac:dyDescent="0.25">
      <c r="A28" s="28">
        <f t="shared" si="1"/>
        <v>8</v>
      </c>
      <c r="B28" s="36" t="s">
        <v>13</v>
      </c>
      <c r="C28" s="28"/>
      <c r="D28" s="4"/>
      <c r="E28" s="29"/>
      <c r="F28" s="28"/>
      <c r="G28" s="19"/>
      <c r="H28" s="19"/>
      <c r="I28" s="19"/>
      <c r="J28" s="19"/>
      <c r="K28" s="30"/>
      <c r="L28" s="28">
        <v>150</v>
      </c>
      <c r="M28" s="66">
        <f t="shared" si="2"/>
        <v>6321.9000000000005</v>
      </c>
      <c r="N28" s="30" t="s">
        <v>4</v>
      </c>
      <c r="O28" s="67"/>
      <c r="P28" s="19"/>
      <c r="Q28" s="30"/>
      <c r="R28">
        <f t="shared" si="0"/>
        <v>0</v>
      </c>
    </row>
    <row r="29" spans="1:20" ht="30" x14ac:dyDescent="0.25">
      <c r="A29" s="28">
        <f t="shared" si="1"/>
        <v>9</v>
      </c>
      <c r="B29" s="37" t="s">
        <v>45</v>
      </c>
      <c r="C29" s="28">
        <v>1</v>
      </c>
      <c r="D29" s="4">
        <v>112935</v>
      </c>
      <c r="E29" s="30" t="s">
        <v>2</v>
      </c>
      <c r="F29" s="28"/>
      <c r="G29" s="19"/>
      <c r="H29" s="19"/>
      <c r="I29" s="19"/>
      <c r="J29" s="19"/>
      <c r="K29" s="30"/>
      <c r="L29" s="28"/>
      <c r="M29" s="66"/>
      <c r="N29" s="30"/>
      <c r="O29" s="67"/>
      <c r="P29" s="19"/>
      <c r="Q29" s="30"/>
      <c r="R29">
        <f t="shared" si="0"/>
        <v>0</v>
      </c>
    </row>
    <row r="30" spans="1:20" x14ac:dyDescent="0.25">
      <c r="A30" s="28">
        <f t="shared" si="1"/>
        <v>10</v>
      </c>
      <c r="B30" s="36" t="s">
        <v>40</v>
      </c>
      <c r="C30" s="28"/>
      <c r="D30" s="4"/>
      <c r="E30" s="30"/>
      <c r="F30" s="28">
        <v>120</v>
      </c>
      <c r="G30" s="19">
        <v>6274</v>
      </c>
      <c r="H30" s="19" t="s">
        <v>2</v>
      </c>
      <c r="I30" s="19"/>
      <c r="J30" s="19"/>
      <c r="K30" s="30" t="s">
        <v>2</v>
      </c>
      <c r="L30" s="28"/>
      <c r="M30" s="66"/>
      <c r="N30" s="30"/>
      <c r="O30" s="67"/>
      <c r="P30" s="19"/>
      <c r="Q30" s="30"/>
      <c r="R30">
        <f t="shared" si="0"/>
        <v>6274</v>
      </c>
      <c r="S30">
        <f>R22+R23+R24+R30</f>
        <v>187534</v>
      </c>
    </row>
    <row r="31" spans="1:20" x14ac:dyDescent="0.25">
      <c r="A31" s="28">
        <f t="shared" si="1"/>
        <v>11</v>
      </c>
      <c r="B31" s="36" t="s">
        <v>42</v>
      </c>
      <c r="C31" s="28"/>
      <c r="D31" s="4"/>
      <c r="E31" s="30"/>
      <c r="F31" s="28">
        <v>475</v>
      </c>
      <c r="G31" s="19">
        <v>24831</v>
      </c>
      <c r="H31" s="19" t="s">
        <v>2</v>
      </c>
      <c r="I31" s="19">
        <v>134</v>
      </c>
      <c r="J31" s="19">
        <v>30491</v>
      </c>
      <c r="K31" s="30" t="s">
        <v>2</v>
      </c>
      <c r="L31" s="28"/>
      <c r="M31" s="66"/>
      <c r="N31" s="30"/>
      <c r="O31" s="67"/>
      <c r="P31" s="19"/>
      <c r="Q31" s="30"/>
      <c r="R31">
        <f t="shared" si="0"/>
        <v>55322</v>
      </c>
      <c r="S31">
        <f>S30+R31</f>
        <v>242856</v>
      </c>
    </row>
    <row r="32" spans="1:20" x14ac:dyDescent="0.25">
      <c r="A32" s="28">
        <f t="shared" si="1"/>
        <v>12</v>
      </c>
      <c r="B32" s="36" t="s">
        <v>43</v>
      </c>
      <c r="C32" s="28"/>
      <c r="D32" s="4"/>
      <c r="E32" s="30"/>
      <c r="F32" s="28">
        <v>450</v>
      </c>
      <c r="G32" s="19">
        <v>23524</v>
      </c>
      <c r="H32" s="19" t="s">
        <v>2</v>
      </c>
      <c r="I32" s="19">
        <v>128</v>
      </c>
      <c r="J32" s="19">
        <v>29126</v>
      </c>
      <c r="K32" s="30" t="s">
        <v>2</v>
      </c>
      <c r="L32" s="28"/>
      <c r="M32" s="66"/>
      <c r="N32" s="30"/>
      <c r="O32" s="67"/>
      <c r="P32" s="19"/>
      <c r="Q32" s="30"/>
      <c r="R32">
        <f t="shared" si="0"/>
        <v>52650</v>
      </c>
      <c r="S32">
        <f>S31+R32</f>
        <v>295506</v>
      </c>
      <c r="T32">
        <f>313943-295506</f>
        <v>18437</v>
      </c>
    </row>
    <row r="33" spans="1:21" x14ac:dyDescent="0.25">
      <c r="A33" s="28">
        <f t="shared" si="1"/>
        <v>13</v>
      </c>
      <c r="B33" s="36" t="s">
        <v>41</v>
      </c>
      <c r="C33" s="28"/>
      <c r="D33" s="4"/>
      <c r="E33" s="30"/>
      <c r="F33" s="28"/>
      <c r="G33" s="19"/>
      <c r="H33" s="19"/>
      <c r="I33" s="19">
        <v>80</v>
      </c>
      <c r="J33" s="19">
        <v>18437</v>
      </c>
      <c r="K33" s="30" t="s">
        <v>2</v>
      </c>
      <c r="L33" s="28"/>
      <c r="M33" s="66"/>
      <c r="N33" s="30"/>
      <c r="O33" s="67"/>
      <c r="P33" s="19"/>
      <c r="Q33" s="30"/>
    </row>
    <row r="34" spans="1:21" s="10" customFormat="1" x14ac:dyDescent="0.25">
      <c r="A34" s="31"/>
      <c r="B34" s="38" t="s">
        <v>79</v>
      </c>
      <c r="C34" s="31"/>
      <c r="D34" s="16"/>
      <c r="E34" s="32"/>
      <c r="F34" s="31">
        <f>SUM(F21:F33)</f>
        <v>1926</v>
      </c>
      <c r="G34" s="68">
        <f>SUM(G21:G33)</f>
        <v>110216</v>
      </c>
      <c r="H34" s="68"/>
      <c r="I34" s="68">
        <f>SUM(I21:I33)</f>
        <v>951</v>
      </c>
      <c r="J34" s="68">
        <f>SUM(J21:J33)</f>
        <v>203727</v>
      </c>
      <c r="K34" s="32"/>
      <c r="L34" s="31"/>
      <c r="M34" s="69"/>
      <c r="N34" s="32"/>
      <c r="O34" s="70"/>
      <c r="P34" s="68"/>
      <c r="Q34" s="32"/>
      <c r="T34" s="10">
        <f>G34+J34</f>
        <v>313943</v>
      </c>
      <c r="U34" s="10">
        <f>313943-T34</f>
        <v>0</v>
      </c>
    </row>
    <row r="35" spans="1:21" s="10" customFormat="1" x14ac:dyDescent="0.25">
      <c r="A35" s="31"/>
      <c r="B35" s="38"/>
      <c r="C35" s="31"/>
      <c r="D35" s="16"/>
      <c r="E35" s="32"/>
      <c r="F35" s="151" t="s">
        <v>80</v>
      </c>
      <c r="G35" s="152"/>
      <c r="H35" s="152"/>
      <c r="I35" s="152"/>
      <c r="J35" s="152"/>
      <c r="K35" s="153"/>
      <c r="L35" s="31"/>
      <c r="M35" s="69"/>
      <c r="N35" s="32"/>
      <c r="O35" s="70"/>
      <c r="P35" s="68"/>
      <c r="Q35" s="32"/>
    </row>
    <row r="36" spans="1:21" x14ac:dyDescent="0.25">
      <c r="A36" s="28">
        <v>1</v>
      </c>
      <c r="B36" s="36" t="s">
        <v>41</v>
      </c>
      <c r="C36" s="28"/>
      <c r="D36" s="4"/>
      <c r="E36" s="30"/>
      <c r="F36" s="28">
        <v>650</v>
      </c>
      <c r="G36" s="19">
        <v>33979</v>
      </c>
      <c r="H36" s="19" t="s">
        <v>2</v>
      </c>
      <c r="I36" s="19">
        <f>148-80</f>
        <v>68</v>
      </c>
      <c r="J36" s="19">
        <f>33768-18437</f>
        <v>15331</v>
      </c>
      <c r="K36" s="30" t="s">
        <v>2</v>
      </c>
      <c r="L36" s="28"/>
      <c r="M36" s="66"/>
      <c r="N36" s="30"/>
      <c r="O36" s="67"/>
      <c r="P36" s="19"/>
      <c r="Q36" s="30"/>
      <c r="R36">
        <f t="shared" si="0"/>
        <v>49310</v>
      </c>
    </row>
    <row r="37" spans="1:21" x14ac:dyDescent="0.25">
      <c r="A37" s="28">
        <f>1+A36</f>
        <v>2</v>
      </c>
      <c r="B37" s="37" t="s">
        <v>14</v>
      </c>
      <c r="C37" s="28"/>
      <c r="D37" s="4"/>
      <c r="E37" s="30"/>
      <c r="F37" s="28"/>
      <c r="G37" s="19"/>
      <c r="H37" s="19"/>
      <c r="I37" s="19"/>
      <c r="J37" s="19"/>
      <c r="K37" s="30"/>
      <c r="L37" s="28">
        <v>200</v>
      </c>
      <c r="M37" s="66">
        <f t="shared" si="2"/>
        <v>8429.2000000000007</v>
      </c>
      <c r="N37" s="30" t="s">
        <v>5</v>
      </c>
      <c r="O37" s="67"/>
      <c r="P37" s="19"/>
      <c r="Q37" s="30"/>
      <c r="R37">
        <f t="shared" si="0"/>
        <v>0</v>
      </c>
    </row>
    <row r="38" spans="1:21" x14ac:dyDescent="0.25">
      <c r="A38" s="28">
        <f t="shared" ref="A38:A62" si="3">1+A37</f>
        <v>3</v>
      </c>
      <c r="B38" s="37" t="s">
        <v>15</v>
      </c>
      <c r="C38" s="28"/>
      <c r="D38" s="4"/>
      <c r="E38" s="30"/>
      <c r="F38" s="28"/>
      <c r="G38" s="19"/>
      <c r="H38" s="19"/>
      <c r="I38" s="19"/>
      <c r="J38" s="19"/>
      <c r="K38" s="30"/>
      <c r="L38" s="28">
        <v>600</v>
      </c>
      <c r="M38" s="66">
        <f>L38*42.146+1.94</f>
        <v>25289.54</v>
      </c>
      <c r="N38" s="30" t="s">
        <v>5</v>
      </c>
      <c r="O38" s="67"/>
      <c r="P38" s="19"/>
      <c r="Q38" s="30"/>
      <c r="R38">
        <f t="shared" si="0"/>
        <v>0</v>
      </c>
    </row>
    <row r="39" spans="1:21" x14ac:dyDescent="0.25">
      <c r="A39" s="28">
        <f t="shared" si="3"/>
        <v>4</v>
      </c>
      <c r="B39" s="37" t="s">
        <v>16</v>
      </c>
      <c r="C39" s="28"/>
      <c r="D39" s="4"/>
      <c r="E39" s="30"/>
      <c r="F39" s="28"/>
      <c r="G39" s="19"/>
      <c r="H39" s="19"/>
      <c r="I39" s="19"/>
      <c r="J39" s="19"/>
      <c r="K39" s="30"/>
      <c r="L39" s="28">
        <v>650</v>
      </c>
      <c r="M39" s="66">
        <f t="shared" si="2"/>
        <v>27394.9</v>
      </c>
      <c r="N39" s="30" t="s">
        <v>4</v>
      </c>
      <c r="O39" s="67"/>
      <c r="P39" s="19"/>
      <c r="Q39" s="30"/>
      <c r="R39">
        <f t="shared" si="0"/>
        <v>0</v>
      </c>
    </row>
    <row r="40" spans="1:21" x14ac:dyDescent="0.25">
      <c r="A40" s="28">
        <f t="shared" si="3"/>
        <v>5</v>
      </c>
      <c r="B40" s="37" t="s">
        <v>17</v>
      </c>
      <c r="C40" s="28"/>
      <c r="D40" s="4"/>
      <c r="E40" s="30"/>
      <c r="F40" s="28"/>
      <c r="G40" s="19"/>
      <c r="H40" s="19"/>
      <c r="I40" s="19"/>
      <c r="J40" s="19"/>
      <c r="K40" s="30"/>
      <c r="L40" s="28">
        <v>450</v>
      </c>
      <c r="M40" s="66">
        <f t="shared" si="2"/>
        <v>18965.7</v>
      </c>
      <c r="N40" s="30" t="s">
        <v>2</v>
      </c>
      <c r="O40" s="67"/>
      <c r="P40" s="19"/>
      <c r="Q40" s="30"/>
      <c r="R40">
        <f t="shared" si="0"/>
        <v>0</v>
      </c>
    </row>
    <row r="41" spans="1:21" x14ac:dyDescent="0.25">
      <c r="A41" s="28">
        <f t="shared" si="3"/>
        <v>6</v>
      </c>
      <c r="B41" s="37" t="s">
        <v>46</v>
      </c>
      <c r="C41" s="177">
        <v>1</v>
      </c>
      <c r="D41" s="179">
        <v>68686</v>
      </c>
      <c r="E41" s="181" t="s">
        <v>5</v>
      </c>
      <c r="F41" s="28">
        <v>962</v>
      </c>
      <c r="G41" s="19">
        <v>50289</v>
      </c>
      <c r="H41" s="19" t="s">
        <v>5</v>
      </c>
      <c r="I41" s="19">
        <f>182-5</f>
        <v>177</v>
      </c>
      <c r="J41" s="19">
        <f>41414-1158</f>
        <v>40256</v>
      </c>
      <c r="K41" s="30" t="s">
        <v>5</v>
      </c>
      <c r="L41" s="28"/>
      <c r="M41" s="66"/>
      <c r="N41" s="30"/>
      <c r="O41" s="67"/>
      <c r="P41" s="19"/>
      <c r="Q41" s="30"/>
      <c r="R41" s="3">
        <f t="shared" si="0"/>
        <v>90545</v>
      </c>
    </row>
    <row r="42" spans="1:21" x14ac:dyDescent="0.25">
      <c r="A42" s="28">
        <f t="shared" si="3"/>
        <v>7</v>
      </c>
      <c r="B42" s="37" t="s">
        <v>47</v>
      </c>
      <c r="C42" s="178"/>
      <c r="D42" s="180"/>
      <c r="E42" s="182"/>
      <c r="F42" s="28">
        <v>510</v>
      </c>
      <c r="G42" s="19">
        <v>26660</v>
      </c>
      <c r="H42" s="19" t="s">
        <v>5</v>
      </c>
      <c r="I42" s="19">
        <v>201</v>
      </c>
      <c r="J42" s="19">
        <v>45624</v>
      </c>
      <c r="K42" s="30" t="s">
        <v>5</v>
      </c>
      <c r="L42" s="28"/>
      <c r="M42" s="66"/>
      <c r="N42" s="30"/>
      <c r="O42" s="67"/>
      <c r="P42" s="19"/>
      <c r="Q42" s="30"/>
      <c r="R42">
        <f t="shared" si="0"/>
        <v>72284</v>
      </c>
    </row>
    <row r="43" spans="1:21" x14ac:dyDescent="0.25">
      <c r="A43" s="28">
        <f t="shared" si="3"/>
        <v>8</v>
      </c>
      <c r="B43" s="37" t="s">
        <v>33</v>
      </c>
      <c r="C43" s="28"/>
      <c r="D43" s="4"/>
      <c r="E43" s="30"/>
      <c r="F43" s="28"/>
      <c r="G43" s="19"/>
      <c r="H43" s="19"/>
      <c r="I43" s="19"/>
      <c r="J43" s="19"/>
      <c r="K43" s="30"/>
      <c r="L43" s="28"/>
      <c r="M43" s="66"/>
      <c r="N43" s="30"/>
      <c r="O43" s="67">
        <v>300</v>
      </c>
      <c r="P43" s="19">
        <v>17286</v>
      </c>
      <c r="Q43" s="30" t="s">
        <v>4</v>
      </c>
      <c r="R43">
        <f t="shared" si="0"/>
        <v>0</v>
      </c>
    </row>
    <row r="44" spans="1:21" x14ac:dyDescent="0.25">
      <c r="A44" s="28">
        <f t="shared" si="3"/>
        <v>9</v>
      </c>
      <c r="B44" s="37" t="s">
        <v>34</v>
      </c>
      <c r="C44" s="28"/>
      <c r="D44" s="4"/>
      <c r="E44" s="30"/>
      <c r="F44" s="28"/>
      <c r="G44" s="19"/>
      <c r="H44" s="19"/>
      <c r="I44" s="19"/>
      <c r="J44" s="19"/>
      <c r="K44" s="30"/>
      <c r="L44" s="28"/>
      <c r="M44" s="66"/>
      <c r="N44" s="30"/>
      <c r="O44" s="67">
        <v>300</v>
      </c>
      <c r="P44" s="19">
        <v>17286</v>
      </c>
      <c r="Q44" s="30" t="s">
        <v>2</v>
      </c>
      <c r="R44">
        <f t="shared" si="0"/>
        <v>0</v>
      </c>
    </row>
    <row r="45" spans="1:21" x14ac:dyDescent="0.25">
      <c r="A45" s="28">
        <f t="shared" si="3"/>
        <v>10</v>
      </c>
      <c r="B45" s="37" t="s">
        <v>32</v>
      </c>
      <c r="C45" s="28"/>
      <c r="D45" s="4"/>
      <c r="E45" s="30"/>
      <c r="F45" s="28"/>
      <c r="G45" s="19"/>
      <c r="H45" s="19"/>
      <c r="I45" s="19"/>
      <c r="J45" s="19"/>
      <c r="K45" s="30"/>
      <c r="L45" s="28"/>
      <c r="M45" s="66"/>
      <c r="N45" s="30"/>
      <c r="O45" s="67">
        <v>400</v>
      </c>
      <c r="P45" s="19">
        <v>23048</v>
      </c>
      <c r="Q45" s="30" t="s">
        <v>2</v>
      </c>
      <c r="R45">
        <f t="shared" si="0"/>
        <v>0</v>
      </c>
    </row>
    <row r="46" spans="1:21" x14ac:dyDescent="0.25">
      <c r="A46" s="28">
        <f t="shared" si="3"/>
        <v>11</v>
      </c>
      <c r="B46" s="37" t="s">
        <v>44</v>
      </c>
      <c r="C46" s="28">
        <v>1</v>
      </c>
      <c r="D46" s="4">
        <v>56491</v>
      </c>
      <c r="E46" s="30" t="s">
        <v>5</v>
      </c>
      <c r="F46" s="28"/>
      <c r="G46" s="19"/>
      <c r="H46" s="19"/>
      <c r="I46" s="19"/>
      <c r="J46" s="19"/>
      <c r="K46" s="30"/>
      <c r="L46" s="28"/>
      <c r="M46" s="66"/>
      <c r="N46" s="30"/>
      <c r="O46" s="67"/>
      <c r="P46" s="19"/>
      <c r="Q46" s="30"/>
      <c r="R46">
        <f t="shared" si="0"/>
        <v>0</v>
      </c>
    </row>
    <row r="47" spans="1:21" x14ac:dyDescent="0.25">
      <c r="A47" s="28">
        <f t="shared" si="3"/>
        <v>12</v>
      </c>
      <c r="B47" s="37" t="s">
        <v>35</v>
      </c>
      <c r="C47" s="28"/>
      <c r="D47" s="4"/>
      <c r="E47" s="30"/>
      <c r="F47" s="28"/>
      <c r="G47" s="19"/>
      <c r="H47" s="19"/>
      <c r="I47" s="19"/>
      <c r="J47" s="19"/>
      <c r="K47" s="30"/>
      <c r="L47" s="28"/>
      <c r="M47" s="66"/>
      <c r="N47" s="30"/>
      <c r="O47" s="67">
        <v>500</v>
      </c>
      <c r="P47" s="19">
        <v>28810</v>
      </c>
      <c r="Q47" s="30" t="s">
        <v>4</v>
      </c>
      <c r="R47">
        <f t="shared" si="0"/>
        <v>0</v>
      </c>
    </row>
    <row r="48" spans="1:21" x14ac:dyDescent="0.25">
      <c r="A48" s="28">
        <f t="shared" si="3"/>
        <v>13</v>
      </c>
      <c r="B48" s="36" t="s">
        <v>18</v>
      </c>
      <c r="C48" s="28"/>
      <c r="D48" s="4"/>
      <c r="E48" s="30"/>
      <c r="F48" s="28"/>
      <c r="G48" s="19"/>
      <c r="H48" s="19"/>
      <c r="I48" s="19"/>
      <c r="J48" s="19"/>
      <c r="K48" s="30"/>
      <c r="L48" s="28">
        <v>200</v>
      </c>
      <c r="M48" s="66">
        <f t="shared" si="2"/>
        <v>8429.2000000000007</v>
      </c>
      <c r="N48" s="30" t="s">
        <v>3</v>
      </c>
      <c r="O48" s="67"/>
      <c r="P48" s="19"/>
      <c r="Q48" s="30"/>
      <c r="R48">
        <f t="shared" si="0"/>
        <v>0</v>
      </c>
    </row>
    <row r="49" spans="1:19" x14ac:dyDescent="0.25">
      <c r="A49" s="28">
        <f t="shared" si="3"/>
        <v>14</v>
      </c>
      <c r="B49" s="36" t="s">
        <v>50</v>
      </c>
      <c r="C49" s="28"/>
      <c r="D49" s="4"/>
      <c r="E49" s="30"/>
      <c r="F49" s="28">
        <v>1100</v>
      </c>
      <c r="G49" s="19">
        <v>51102</v>
      </c>
      <c r="H49" s="19" t="s">
        <v>4</v>
      </c>
      <c r="I49" s="19">
        <v>67</v>
      </c>
      <c r="J49" s="19">
        <v>12280</v>
      </c>
      <c r="K49" s="30" t="s">
        <v>4</v>
      </c>
      <c r="L49" s="28"/>
      <c r="M49" s="66"/>
      <c r="N49" s="30"/>
      <c r="O49" s="67"/>
      <c r="P49" s="19"/>
      <c r="Q49" s="30"/>
      <c r="R49">
        <f t="shared" si="0"/>
        <v>63382</v>
      </c>
    </row>
    <row r="50" spans="1:19" x14ac:dyDescent="0.25">
      <c r="A50" s="28">
        <f t="shared" si="3"/>
        <v>15</v>
      </c>
      <c r="B50" s="36" t="s">
        <v>51</v>
      </c>
      <c r="C50" s="28"/>
      <c r="D50" s="4"/>
      <c r="E50" s="30"/>
      <c r="F50" s="28">
        <v>321</v>
      </c>
      <c r="G50" s="19">
        <v>16698</v>
      </c>
      <c r="H50" s="19" t="s">
        <v>8</v>
      </c>
      <c r="I50" s="19">
        <v>82</v>
      </c>
      <c r="J50" s="19">
        <v>18773</v>
      </c>
      <c r="K50" s="30" t="s">
        <v>8</v>
      </c>
      <c r="L50" s="28"/>
      <c r="M50" s="66"/>
      <c r="N50" s="30"/>
      <c r="O50" s="67"/>
      <c r="P50" s="19"/>
      <c r="Q50" s="30"/>
      <c r="R50">
        <f t="shared" si="0"/>
        <v>35471</v>
      </c>
    </row>
    <row r="51" spans="1:19" x14ac:dyDescent="0.25">
      <c r="A51" s="28">
        <f t="shared" si="3"/>
        <v>16</v>
      </c>
      <c r="B51" s="36" t="s">
        <v>52</v>
      </c>
      <c r="C51" s="28"/>
      <c r="D51" s="4"/>
      <c r="E51" s="30"/>
      <c r="F51" s="28">
        <v>327</v>
      </c>
      <c r="G51" s="19">
        <v>17011</v>
      </c>
      <c r="H51" s="19" t="s">
        <v>8</v>
      </c>
      <c r="I51" s="19">
        <v>135</v>
      </c>
      <c r="J51" s="19">
        <v>30719</v>
      </c>
      <c r="K51" s="30" t="s">
        <v>8</v>
      </c>
      <c r="L51" s="28"/>
      <c r="M51" s="66"/>
      <c r="N51" s="30"/>
      <c r="O51" s="67"/>
      <c r="P51" s="19"/>
      <c r="Q51" s="30"/>
      <c r="R51">
        <f t="shared" si="0"/>
        <v>47730</v>
      </c>
    </row>
    <row r="52" spans="1:19" x14ac:dyDescent="0.25">
      <c r="A52" s="28">
        <f t="shared" si="3"/>
        <v>17</v>
      </c>
      <c r="B52" s="36" t="s">
        <v>53</v>
      </c>
      <c r="C52" s="28"/>
      <c r="D52" s="4"/>
      <c r="E52" s="30"/>
      <c r="F52" s="28">
        <v>351</v>
      </c>
      <c r="G52" s="19">
        <v>18259</v>
      </c>
      <c r="H52" s="19" t="s">
        <v>8</v>
      </c>
      <c r="I52" s="19">
        <v>48</v>
      </c>
      <c r="J52" s="19">
        <v>10922</v>
      </c>
      <c r="K52" s="30" t="s">
        <v>8</v>
      </c>
      <c r="L52" s="28"/>
      <c r="M52" s="66"/>
      <c r="N52" s="30"/>
      <c r="O52" s="67"/>
      <c r="P52" s="19"/>
      <c r="Q52" s="30"/>
      <c r="R52">
        <f t="shared" si="0"/>
        <v>29181</v>
      </c>
    </row>
    <row r="53" spans="1:19" x14ac:dyDescent="0.25">
      <c r="A53" s="28">
        <f t="shared" si="3"/>
        <v>18</v>
      </c>
      <c r="B53" s="36" t="s">
        <v>54</v>
      </c>
      <c r="C53" s="28"/>
      <c r="D53" s="4"/>
      <c r="E53" s="30"/>
      <c r="F53" s="28">
        <v>324</v>
      </c>
      <c r="G53" s="19">
        <v>16854</v>
      </c>
      <c r="H53" s="19" t="s">
        <v>8</v>
      </c>
      <c r="I53" s="19">
        <v>39</v>
      </c>
      <c r="J53" s="19">
        <v>8874</v>
      </c>
      <c r="K53" s="30" t="s">
        <v>8</v>
      </c>
      <c r="L53" s="28"/>
      <c r="M53" s="66"/>
      <c r="N53" s="30"/>
      <c r="O53" s="67"/>
      <c r="P53" s="19"/>
      <c r="Q53" s="30"/>
      <c r="R53">
        <f t="shared" si="0"/>
        <v>25728</v>
      </c>
    </row>
    <row r="54" spans="1:19" x14ac:dyDescent="0.25">
      <c r="A54" s="28">
        <f t="shared" si="3"/>
        <v>19</v>
      </c>
      <c r="B54" s="36" t="s">
        <v>55</v>
      </c>
      <c r="C54" s="28"/>
      <c r="D54" s="4"/>
      <c r="E54" s="30"/>
      <c r="F54" s="28">
        <v>261</v>
      </c>
      <c r="G54" s="19">
        <v>13577</v>
      </c>
      <c r="H54" s="19" t="s">
        <v>8</v>
      </c>
      <c r="I54" s="19">
        <v>110</v>
      </c>
      <c r="J54" s="19">
        <v>25031</v>
      </c>
      <c r="K54" s="30" t="s">
        <v>8</v>
      </c>
      <c r="L54" s="28"/>
      <c r="M54" s="66"/>
      <c r="N54" s="30"/>
      <c r="O54" s="67"/>
      <c r="P54" s="19"/>
      <c r="Q54" s="30"/>
      <c r="R54">
        <f t="shared" si="0"/>
        <v>38608</v>
      </c>
    </row>
    <row r="55" spans="1:19" x14ac:dyDescent="0.25">
      <c r="A55" s="28">
        <f t="shared" si="3"/>
        <v>20</v>
      </c>
      <c r="B55" s="36" t="s">
        <v>56</v>
      </c>
      <c r="C55" s="28"/>
      <c r="D55" s="4"/>
      <c r="E55" s="30"/>
      <c r="F55" s="28"/>
      <c r="G55" s="19"/>
      <c r="H55" s="19"/>
      <c r="I55" s="19">
        <v>30</v>
      </c>
      <c r="J55" s="19">
        <v>6827</v>
      </c>
      <c r="K55" s="30" t="s">
        <v>8</v>
      </c>
      <c r="L55" s="28"/>
      <c r="M55" s="66"/>
      <c r="N55" s="30"/>
      <c r="O55" s="67"/>
      <c r="P55" s="19"/>
      <c r="Q55" s="30"/>
      <c r="R55">
        <f t="shared" si="0"/>
        <v>6827</v>
      </c>
    </row>
    <row r="56" spans="1:19" x14ac:dyDescent="0.25">
      <c r="A56" s="28">
        <f t="shared" si="3"/>
        <v>21</v>
      </c>
      <c r="B56" s="36" t="s">
        <v>19</v>
      </c>
      <c r="C56" s="28"/>
      <c r="D56" s="4"/>
      <c r="E56" s="30"/>
      <c r="F56" s="28"/>
      <c r="G56" s="19"/>
      <c r="H56" s="19"/>
      <c r="I56" s="19"/>
      <c r="J56" s="19"/>
      <c r="K56" s="30"/>
      <c r="L56" s="28">
        <v>150</v>
      </c>
      <c r="M56" s="66">
        <f>L56*66.03</f>
        <v>9904.5</v>
      </c>
      <c r="N56" s="30" t="s">
        <v>7</v>
      </c>
      <c r="O56" s="67"/>
      <c r="P56" s="19"/>
      <c r="Q56" s="30"/>
      <c r="R56">
        <f t="shared" si="0"/>
        <v>0</v>
      </c>
    </row>
    <row r="57" spans="1:19" x14ac:dyDescent="0.25">
      <c r="A57" s="28">
        <f t="shared" si="3"/>
        <v>22</v>
      </c>
      <c r="B57" s="36" t="s">
        <v>57</v>
      </c>
      <c r="C57" s="28">
        <v>1</v>
      </c>
      <c r="D57" s="4">
        <v>36297</v>
      </c>
      <c r="E57" s="30" t="s">
        <v>5</v>
      </c>
      <c r="F57" s="28"/>
      <c r="G57" s="19"/>
      <c r="H57" s="19"/>
      <c r="I57" s="19"/>
      <c r="J57" s="19"/>
      <c r="K57" s="30"/>
      <c r="L57" s="28"/>
      <c r="M57" s="66"/>
      <c r="N57" s="30"/>
      <c r="O57" s="67"/>
      <c r="P57" s="19"/>
      <c r="Q57" s="30"/>
      <c r="R57">
        <f t="shared" si="0"/>
        <v>0</v>
      </c>
    </row>
    <row r="58" spans="1:19" x14ac:dyDescent="0.25">
      <c r="A58" s="28">
        <f t="shared" si="3"/>
        <v>23</v>
      </c>
      <c r="B58" s="36" t="s">
        <v>20</v>
      </c>
      <c r="C58" s="28"/>
      <c r="D58" s="4"/>
      <c r="E58" s="30"/>
      <c r="F58" s="28"/>
      <c r="G58" s="19"/>
      <c r="H58" s="19"/>
      <c r="I58" s="19"/>
      <c r="J58" s="19"/>
      <c r="K58" s="30"/>
      <c r="L58" s="28">
        <v>130</v>
      </c>
      <c r="M58" s="66">
        <f t="shared" ref="M58:M62" si="4">L58*66.03</f>
        <v>8583.9</v>
      </c>
      <c r="N58" s="30" t="s">
        <v>7</v>
      </c>
      <c r="O58" s="67"/>
      <c r="P58" s="19"/>
      <c r="Q58" s="30"/>
      <c r="R58">
        <f t="shared" si="0"/>
        <v>0</v>
      </c>
    </row>
    <row r="59" spans="1:19" x14ac:dyDescent="0.25">
      <c r="A59" s="28">
        <f t="shared" si="3"/>
        <v>24</v>
      </c>
      <c r="B59" s="36" t="s">
        <v>21</v>
      </c>
      <c r="C59" s="44"/>
      <c r="D59" s="4"/>
      <c r="E59" s="30"/>
      <c r="F59" s="28"/>
      <c r="G59" s="19"/>
      <c r="H59" s="19"/>
      <c r="I59" s="19"/>
      <c r="J59" s="19"/>
      <c r="K59" s="30"/>
      <c r="L59" s="28">
        <v>130</v>
      </c>
      <c r="M59" s="66">
        <f t="shared" si="4"/>
        <v>8583.9</v>
      </c>
      <c r="N59" s="30" t="s">
        <v>6</v>
      </c>
      <c r="O59" s="67"/>
      <c r="P59" s="19"/>
      <c r="Q59" s="30"/>
      <c r="R59">
        <f t="shared" si="0"/>
        <v>0</v>
      </c>
    </row>
    <row r="60" spans="1:19" x14ac:dyDescent="0.25">
      <c r="A60" s="28">
        <f t="shared" si="3"/>
        <v>25</v>
      </c>
      <c r="B60" s="36" t="s">
        <v>22</v>
      </c>
      <c r="C60" s="44"/>
      <c r="D60" s="4"/>
      <c r="E60" s="30"/>
      <c r="F60" s="28"/>
      <c r="G60" s="19"/>
      <c r="H60" s="19"/>
      <c r="I60" s="19"/>
      <c r="J60" s="19"/>
      <c r="K60" s="30"/>
      <c r="L60" s="28">
        <v>130</v>
      </c>
      <c r="M60" s="66">
        <f t="shared" si="4"/>
        <v>8583.9</v>
      </c>
      <c r="N60" s="30" t="s">
        <v>6</v>
      </c>
      <c r="O60" s="67"/>
      <c r="P60" s="19"/>
      <c r="Q60" s="30"/>
      <c r="R60">
        <f t="shared" si="0"/>
        <v>0</v>
      </c>
    </row>
    <row r="61" spans="1:19" x14ac:dyDescent="0.25">
      <c r="A61" s="28">
        <f t="shared" si="3"/>
        <v>26</v>
      </c>
      <c r="B61" s="36" t="s">
        <v>23</v>
      </c>
      <c r="C61" s="44"/>
      <c r="D61" s="4"/>
      <c r="E61" s="30"/>
      <c r="F61" s="28"/>
      <c r="G61" s="19"/>
      <c r="H61" s="19"/>
      <c r="I61" s="19"/>
      <c r="J61" s="19"/>
      <c r="K61" s="30"/>
      <c r="L61" s="28">
        <v>130</v>
      </c>
      <c r="M61" s="66">
        <f t="shared" si="4"/>
        <v>8583.9</v>
      </c>
      <c r="N61" s="30" t="s">
        <v>6</v>
      </c>
      <c r="O61" s="67"/>
      <c r="P61" s="19"/>
      <c r="Q61" s="30"/>
      <c r="R61">
        <f t="shared" si="0"/>
        <v>0</v>
      </c>
    </row>
    <row r="62" spans="1:19" ht="15.75" thickBot="1" x14ac:dyDescent="0.3">
      <c r="A62" s="61">
        <f t="shared" si="3"/>
        <v>27</v>
      </c>
      <c r="B62" s="62" t="s">
        <v>24</v>
      </c>
      <c r="C62" s="63"/>
      <c r="D62" s="64"/>
      <c r="E62" s="65"/>
      <c r="F62" s="61"/>
      <c r="G62" s="71"/>
      <c r="H62" s="71"/>
      <c r="I62" s="71"/>
      <c r="J62" s="71"/>
      <c r="K62" s="65"/>
      <c r="L62" s="61">
        <v>130</v>
      </c>
      <c r="M62" s="72">
        <f t="shared" si="4"/>
        <v>8583.9</v>
      </c>
      <c r="N62" s="65" t="s">
        <v>7</v>
      </c>
      <c r="O62" s="73"/>
      <c r="P62" s="71"/>
      <c r="Q62" s="65"/>
      <c r="R62">
        <f t="shared" si="0"/>
        <v>0</v>
      </c>
    </row>
    <row r="63" spans="1:19" s="10" customFormat="1" ht="15.75" thickBot="1" x14ac:dyDescent="0.3">
      <c r="A63" s="57"/>
      <c r="B63" s="58" t="s">
        <v>81</v>
      </c>
      <c r="C63" s="57"/>
      <c r="D63" s="59"/>
      <c r="E63" s="60"/>
      <c r="F63" s="74">
        <f>SUM(F36:F62)</f>
        <v>4806</v>
      </c>
      <c r="G63" s="75">
        <f t="shared" ref="G63:J63" si="5">SUM(G36:G62)</f>
        <v>244429</v>
      </c>
      <c r="H63" s="75"/>
      <c r="I63" s="75">
        <f t="shared" si="5"/>
        <v>957</v>
      </c>
      <c r="J63" s="75">
        <f t="shared" si="5"/>
        <v>214637</v>
      </c>
      <c r="K63" s="60"/>
      <c r="L63" s="74"/>
      <c r="M63" s="76"/>
      <c r="N63" s="60"/>
      <c r="O63" s="77"/>
      <c r="P63" s="75"/>
      <c r="Q63" s="60"/>
      <c r="S63" s="10">
        <f>G63+J63</f>
        <v>459066</v>
      </c>
    </row>
    <row r="64" spans="1:19" s="10" customFormat="1" ht="15.75" thickBot="1" x14ac:dyDescent="0.3">
      <c r="A64" s="57"/>
      <c r="B64" s="58" t="s">
        <v>82</v>
      </c>
      <c r="C64" s="57">
        <f>SUM(C15:C63)</f>
        <v>5</v>
      </c>
      <c r="D64" s="59">
        <f>SUM(D15:D63)</f>
        <v>330900</v>
      </c>
      <c r="E64" s="60"/>
      <c r="F64" s="78">
        <f>F19+F34+F63</f>
        <v>8252</v>
      </c>
      <c r="G64" s="79">
        <f t="shared" ref="G64:J64" si="6">G19+G34+G63</f>
        <v>432497</v>
      </c>
      <c r="H64" s="79"/>
      <c r="I64" s="79">
        <f t="shared" si="6"/>
        <v>2098</v>
      </c>
      <c r="J64" s="79">
        <f t="shared" si="6"/>
        <v>460512</v>
      </c>
      <c r="K64" s="60"/>
      <c r="L64" s="78">
        <f>SUM(L14:L63)</f>
        <v>3910</v>
      </c>
      <c r="M64" s="79">
        <f t="shared" ref="M64:P64" si="7">SUM(M14:M63)</f>
        <v>183899.99999999997</v>
      </c>
      <c r="N64" s="80"/>
      <c r="O64" s="81">
        <f t="shared" si="7"/>
        <v>1500</v>
      </c>
      <c r="P64" s="79">
        <f t="shared" si="7"/>
        <v>86430</v>
      </c>
      <c r="Q64" s="80"/>
      <c r="S64" s="10">
        <f>G64+J64</f>
        <v>893009</v>
      </c>
    </row>
    <row r="65" spans="1:17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1"/>
      <c r="N65" s="20"/>
      <c r="O65" s="20"/>
      <c r="P65" s="20"/>
      <c r="Q65" s="20"/>
    </row>
  </sheetData>
  <mergeCells count="29">
    <mergeCell ref="C41:C42"/>
    <mergeCell ref="D41:D42"/>
    <mergeCell ref="E41:E42"/>
    <mergeCell ref="C16:C17"/>
    <mergeCell ref="D16:D17"/>
    <mergeCell ref="E16:E17"/>
    <mergeCell ref="E3:G3"/>
    <mergeCell ref="M3:P3"/>
    <mergeCell ref="M4:P4"/>
    <mergeCell ref="E4:H4"/>
    <mergeCell ref="L12:N12"/>
    <mergeCell ref="O12:Q12"/>
    <mergeCell ref="C12:E12"/>
    <mergeCell ref="F12:H12"/>
    <mergeCell ref="I12:K12"/>
    <mergeCell ref="R16:R17"/>
    <mergeCell ref="F20:K20"/>
    <mergeCell ref="F35:K35"/>
    <mergeCell ref="A9:Q9"/>
    <mergeCell ref="A10:Q10"/>
    <mergeCell ref="F14:K14"/>
    <mergeCell ref="F16:F17"/>
    <mergeCell ref="G16:G17"/>
    <mergeCell ref="H16:H17"/>
    <mergeCell ref="I16:I17"/>
    <mergeCell ref="J16:J17"/>
    <mergeCell ref="K16:K17"/>
    <mergeCell ref="A12:A13"/>
    <mergeCell ref="B12:B13"/>
  </mergeCell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view="pageBreakPreview" zoomScale="75" zoomScaleNormal="80" zoomScaleSheetLayoutView="7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O5" sqref="O5"/>
    </sheetView>
  </sheetViews>
  <sheetFormatPr defaultRowHeight="15" x14ac:dyDescent="0.25"/>
  <cols>
    <col min="2" max="2" width="39.5703125" customWidth="1"/>
    <col min="5" max="5" width="14.28515625" customWidth="1"/>
    <col min="8" max="8" width="16.85546875" customWidth="1"/>
    <col min="11" max="11" width="19" customWidth="1"/>
    <col min="13" max="13" width="12.140625" customWidth="1"/>
    <col min="14" max="14" width="11.85546875" customWidth="1"/>
    <col min="16" max="16" width="13.140625" customWidth="1"/>
  </cols>
  <sheetData>
    <row r="1" spans="1:18" s="22" customFormat="1" ht="19.5" x14ac:dyDescent="0.3">
      <c r="A1" s="154" t="s">
        <v>71</v>
      </c>
      <c r="B1" s="154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s="22" customFormat="1" ht="18.75" customHeight="1" x14ac:dyDescent="0.3">
      <c r="A2" s="156" t="s">
        <v>72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8" ht="15.75" thickBot="1" x14ac:dyDescent="0.3"/>
    <row r="4" spans="1:18" ht="55.5" customHeight="1" x14ac:dyDescent="0.25">
      <c r="A4" s="188" t="s">
        <v>0</v>
      </c>
      <c r="B4" s="190" t="s">
        <v>1</v>
      </c>
      <c r="C4" s="192" t="s">
        <v>86</v>
      </c>
      <c r="D4" s="193"/>
      <c r="E4" s="194"/>
      <c r="F4" s="192" t="s">
        <v>87</v>
      </c>
      <c r="G4" s="193"/>
      <c r="H4" s="195"/>
      <c r="I4" s="196" t="s">
        <v>88</v>
      </c>
      <c r="J4" s="193"/>
      <c r="K4" s="194"/>
      <c r="L4" s="192" t="s">
        <v>89</v>
      </c>
      <c r="M4" s="193"/>
      <c r="N4" s="194"/>
      <c r="O4" s="193" t="s">
        <v>90</v>
      </c>
      <c r="P4" s="193"/>
      <c r="Q4" s="194"/>
    </row>
    <row r="5" spans="1:18" ht="63.75" thickBot="1" x14ac:dyDescent="0.3">
      <c r="A5" s="189"/>
      <c r="B5" s="191"/>
      <c r="C5" s="97" t="s">
        <v>29</v>
      </c>
      <c r="D5" s="98" t="s">
        <v>26</v>
      </c>
      <c r="E5" s="99" t="s">
        <v>27</v>
      </c>
      <c r="F5" s="97" t="s">
        <v>25</v>
      </c>
      <c r="G5" s="98" t="s">
        <v>26</v>
      </c>
      <c r="H5" s="98" t="s">
        <v>27</v>
      </c>
      <c r="I5" s="100" t="s">
        <v>25</v>
      </c>
      <c r="J5" s="98" t="s">
        <v>26</v>
      </c>
      <c r="K5" s="99" t="s">
        <v>27</v>
      </c>
      <c r="L5" s="97" t="s">
        <v>25</v>
      </c>
      <c r="M5" s="98" t="s">
        <v>26</v>
      </c>
      <c r="N5" s="99" t="s">
        <v>27</v>
      </c>
      <c r="O5" s="101" t="s">
        <v>31</v>
      </c>
      <c r="P5" s="98" t="s">
        <v>26</v>
      </c>
      <c r="Q5" s="99" t="s">
        <v>27</v>
      </c>
    </row>
    <row r="6" spans="1:18" ht="15.75" x14ac:dyDescent="0.25">
      <c r="A6" s="102"/>
      <c r="B6" s="103"/>
      <c r="C6" s="104"/>
      <c r="D6" s="105"/>
      <c r="E6" s="106"/>
      <c r="F6" s="197" t="s">
        <v>76</v>
      </c>
      <c r="G6" s="198"/>
      <c r="H6" s="198"/>
      <c r="I6" s="198"/>
      <c r="J6" s="198"/>
      <c r="K6" s="199"/>
      <c r="L6" s="104"/>
      <c r="M6" s="105"/>
      <c r="N6" s="106"/>
      <c r="O6" s="107"/>
      <c r="P6" s="105"/>
      <c r="Q6" s="106"/>
    </row>
    <row r="7" spans="1:18" s="3" customFormat="1" ht="15.75" x14ac:dyDescent="0.25">
      <c r="A7" s="24">
        <v>1</v>
      </c>
      <c r="B7" s="33" t="s">
        <v>36</v>
      </c>
      <c r="C7" s="39"/>
      <c r="D7" s="12"/>
      <c r="E7" s="40"/>
      <c r="F7" s="39">
        <v>442</v>
      </c>
      <c r="G7" s="17">
        <v>21525</v>
      </c>
      <c r="H7" s="17" t="s">
        <v>3</v>
      </c>
      <c r="I7" s="17">
        <v>36</v>
      </c>
      <c r="J7" s="17">
        <v>7200</v>
      </c>
      <c r="K7" s="46" t="s">
        <v>3</v>
      </c>
      <c r="L7" s="48"/>
      <c r="M7" s="13"/>
      <c r="N7" s="25"/>
      <c r="O7" s="45"/>
      <c r="P7" s="13"/>
      <c r="Q7" s="25"/>
    </row>
    <row r="8" spans="1:18" s="3" customFormat="1" ht="15.75" x14ac:dyDescent="0.25">
      <c r="A8" s="24">
        <v>2</v>
      </c>
      <c r="B8" s="34" t="s">
        <v>49</v>
      </c>
      <c r="C8" s="160">
        <v>1</v>
      </c>
      <c r="D8" s="162">
        <v>56491</v>
      </c>
      <c r="E8" s="164" t="s">
        <v>5</v>
      </c>
      <c r="F8" s="160">
        <v>1078</v>
      </c>
      <c r="G8" s="162">
        <v>56327</v>
      </c>
      <c r="H8" s="162" t="s">
        <v>5</v>
      </c>
      <c r="I8" s="162">
        <v>149</v>
      </c>
      <c r="J8" s="162">
        <v>33790</v>
      </c>
      <c r="K8" s="164" t="s">
        <v>5</v>
      </c>
      <c r="L8" s="48"/>
      <c r="M8" s="13"/>
      <c r="N8" s="25"/>
      <c r="O8" s="45"/>
      <c r="P8" s="13"/>
      <c r="Q8" s="25"/>
      <c r="R8" s="147"/>
    </row>
    <row r="9" spans="1:18" s="3" customFormat="1" ht="15.75" x14ac:dyDescent="0.25">
      <c r="A9" s="24">
        <v>3</v>
      </c>
      <c r="B9" s="34" t="s">
        <v>48</v>
      </c>
      <c r="C9" s="161"/>
      <c r="D9" s="163"/>
      <c r="E9" s="165"/>
      <c r="F9" s="161"/>
      <c r="G9" s="163"/>
      <c r="H9" s="163"/>
      <c r="I9" s="163"/>
      <c r="J9" s="163"/>
      <c r="K9" s="165"/>
      <c r="L9" s="48"/>
      <c r="M9" s="13"/>
      <c r="N9" s="25"/>
      <c r="O9" s="45"/>
      <c r="P9" s="13"/>
      <c r="Q9" s="25"/>
      <c r="R9" s="147"/>
    </row>
    <row r="10" spans="1:18" s="90" customFormat="1" ht="15.75" x14ac:dyDescent="0.25">
      <c r="A10" s="24">
        <v>4</v>
      </c>
      <c r="B10" s="33" t="s">
        <v>46</v>
      </c>
      <c r="C10" s="83"/>
      <c r="D10" s="85"/>
      <c r="E10" s="87"/>
      <c r="F10" s="83"/>
      <c r="G10" s="85"/>
      <c r="H10" s="85"/>
      <c r="I10" s="85">
        <v>5</v>
      </c>
      <c r="J10" s="85">
        <v>1158</v>
      </c>
      <c r="K10" s="87" t="s">
        <v>5</v>
      </c>
      <c r="L10" s="48"/>
      <c r="M10" s="13"/>
      <c r="N10" s="25"/>
      <c r="O10" s="45"/>
      <c r="P10" s="13"/>
      <c r="Q10" s="25"/>
      <c r="R10" s="89"/>
    </row>
    <row r="11" spans="1:18" s="10" customFormat="1" ht="15.75" x14ac:dyDescent="0.25">
      <c r="A11" s="108"/>
      <c r="B11" s="109" t="s">
        <v>77</v>
      </c>
      <c r="C11" s="110"/>
      <c r="D11" s="111"/>
      <c r="E11" s="112">
        <f>G11+J11</f>
        <v>120000</v>
      </c>
      <c r="F11" s="110">
        <f>SUM(F7:F10)</f>
        <v>1520</v>
      </c>
      <c r="G11" s="113">
        <f>SUM(G7:G10)</f>
        <v>77852</v>
      </c>
      <c r="H11" s="113"/>
      <c r="I11" s="113">
        <f>SUM(I7:I10)</f>
        <v>190</v>
      </c>
      <c r="J11" s="113">
        <f>SUM(J7:J10)</f>
        <v>42148</v>
      </c>
      <c r="K11" s="112"/>
      <c r="L11" s="110"/>
      <c r="M11" s="111"/>
      <c r="N11" s="114"/>
      <c r="O11" s="115"/>
      <c r="P11" s="111"/>
      <c r="Q11" s="114"/>
      <c r="R11" s="15">
        <f>G11+J11</f>
        <v>120000</v>
      </c>
    </row>
    <row r="12" spans="1:18" s="10" customFormat="1" ht="15.75" x14ac:dyDescent="0.25">
      <c r="A12" s="108"/>
      <c r="B12" s="109"/>
      <c r="C12" s="110"/>
      <c r="D12" s="111"/>
      <c r="E12" s="114"/>
      <c r="F12" s="200" t="s">
        <v>78</v>
      </c>
      <c r="G12" s="201"/>
      <c r="H12" s="201"/>
      <c r="I12" s="201"/>
      <c r="J12" s="201"/>
      <c r="K12" s="202"/>
      <c r="L12" s="110"/>
      <c r="M12" s="111"/>
      <c r="N12" s="114"/>
      <c r="O12" s="115"/>
      <c r="P12" s="111"/>
      <c r="Q12" s="114"/>
      <c r="R12" s="15"/>
    </row>
    <row r="13" spans="1:18" x14ac:dyDescent="0.25">
      <c r="A13" s="39">
        <f>A10+1</f>
        <v>5</v>
      </c>
      <c r="B13" s="33" t="s">
        <v>9</v>
      </c>
      <c r="C13" s="39"/>
      <c r="D13" s="12"/>
      <c r="E13" s="40"/>
      <c r="F13" s="39"/>
      <c r="G13" s="17"/>
      <c r="H13" s="17"/>
      <c r="I13" s="17"/>
      <c r="J13" s="17"/>
      <c r="K13" s="46"/>
      <c r="L13" s="39">
        <v>300</v>
      </c>
      <c r="M13" s="116">
        <f>L13*42.146</f>
        <v>12643.800000000001</v>
      </c>
      <c r="N13" s="46" t="s">
        <v>3</v>
      </c>
      <c r="O13" s="117"/>
      <c r="P13" s="17"/>
      <c r="Q13" s="46"/>
    </row>
    <row r="14" spans="1:18" x14ac:dyDescent="0.25">
      <c r="A14" s="39">
        <f t="shared" ref="A14:A25" si="0">A11+1</f>
        <v>1</v>
      </c>
      <c r="B14" s="33" t="s">
        <v>37</v>
      </c>
      <c r="C14" s="39"/>
      <c r="D14" s="12"/>
      <c r="E14" s="40"/>
      <c r="F14" s="39">
        <v>509</v>
      </c>
      <c r="G14" s="17">
        <v>26608</v>
      </c>
      <c r="H14" s="17" t="s">
        <v>4</v>
      </c>
      <c r="I14" s="17">
        <v>118</v>
      </c>
      <c r="J14" s="17">
        <v>25520</v>
      </c>
      <c r="K14" s="46" t="s">
        <v>4</v>
      </c>
      <c r="L14" s="39"/>
      <c r="M14" s="116"/>
      <c r="N14" s="46"/>
      <c r="O14" s="117"/>
      <c r="P14" s="17"/>
      <c r="Q14" s="46"/>
      <c r="R14">
        <f t="shared" ref="R14:R42" si="1">G14+J14</f>
        <v>52128</v>
      </c>
    </row>
    <row r="15" spans="1:18" x14ac:dyDescent="0.25">
      <c r="A15" s="39">
        <f t="shared" si="0"/>
        <v>1</v>
      </c>
      <c r="B15" s="33" t="s">
        <v>38</v>
      </c>
      <c r="C15" s="39"/>
      <c r="D15" s="12"/>
      <c r="E15" s="40"/>
      <c r="F15" s="39">
        <v>372</v>
      </c>
      <c r="G15" s="17">
        <v>28979</v>
      </c>
      <c r="H15" s="17" t="s">
        <v>4</v>
      </c>
      <c r="I15" s="17">
        <v>87</v>
      </c>
      <c r="J15" s="17">
        <v>19797</v>
      </c>
      <c r="K15" s="46" t="s">
        <v>4</v>
      </c>
      <c r="L15" s="39"/>
      <c r="M15" s="116"/>
      <c r="N15" s="46"/>
      <c r="O15" s="117"/>
      <c r="P15" s="17"/>
      <c r="Q15" s="46"/>
      <c r="R15">
        <f t="shared" si="1"/>
        <v>48776</v>
      </c>
    </row>
    <row r="16" spans="1:18" s="90" customFormat="1" ht="31.5" customHeight="1" x14ac:dyDescent="0.25">
      <c r="A16" s="39">
        <f t="shared" si="0"/>
        <v>6</v>
      </c>
      <c r="B16" s="34" t="s">
        <v>39</v>
      </c>
      <c r="C16" s="39"/>
      <c r="D16" s="12"/>
      <c r="E16" s="40"/>
      <c r="F16" s="39"/>
      <c r="G16" s="17"/>
      <c r="H16" s="17"/>
      <c r="I16" s="17">
        <v>246</v>
      </c>
      <c r="J16" s="17">
        <v>49052</v>
      </c>
      <c r="K16" s="46" t="s">
        <v>8</v>
      </c>
      <c r="L16" s="39"/>
      <c r="M16" s="116"/>
      <c r="N16" s="46"/>
      <c r="O16" s="117"/>
      <c r="P16" s="17"/>
      <c r="Q16" s="46"/>
      <c r="R16" s="90">
        <f t="shared" si="1"/>
        <v>49052</v>
      </c>
    </row>
    <row r="17" spans="1:21" x14ac:dyDescent="0.25">
      <c r="A17" s="39">
        <f t="shared" si="0"/>
        <v>2</v>
      </c>
      <c r="B17" s="33" t="s">
        <v>10</v>
      </c>
      <c r="C17" s="39"/>
      <c r="D17" s="12"/>
      <c r="E17" s="40"/>
      <c r="F17" s="39"/>
      <c r="G17" s="17"/>
      <c r="H17" s="17"/>
      <c r="I17" s="17"/>
      <c r="J17" s="17"/>
      <c r="K17" s="46"/>
      <c r="L17" s="39">
        <v>200</v>
      </c>
      <c r="M17" s="116">
        <f t="shared" ref="M17:M36" si="2">L17*42.146</f>
        <v>8429.2000000000007</v>
      </c>
      <c r="N17" s="46" t="s">
        <v>2</v>
      </c>
      <c r="O17" s="117"/>
      <c r="P17" s="17"/>
      <c r="Q17" s="46"/>
      <c r="R17">
        <f t="shared" si="1"/>
        <v>0</v>
      </c>
    </row>
    <row r="18" spans="1:21" x14ac:dyDescent="0.25">
      <c r="A18" s="39">
        <f t="shared" si="0"/>
        <v>2</v>
      </c>
      <c r="B18" s="33" t="s">
        <v>11</v>
      </c>
      <c r="C18" s="39"/>
      <c r="D18" s="12"/>
      <c r="E18" s="40"/>
      <c r="F18" s="39"/>
      <c r="G18" s="17"/>
      <c r="H18" s="17"/>
      <c r="I18" s="17"/>
      <c r="J18" s="17"/>
      <c r="K18" s="46"/>
      <c r="L18" s="39">
        <v>200</v>
      </c>
      <c r="M18" s="116">
        <f t="shared" si="2"/>
        <v>8429.2000000000007</v>
      </c>
      <c r="N18" s="46" t="s">
        <v>4</v>
      </c>
      <c r="O18" s="117"/>
      <c r="P18" s="17"/>
      <c r="Q18" s="46"/>
      <c r="R18">
        <f t="shared" si="1"/>
        <v>0</v>
      </c>
    </row>
    <row r="19" spans="1:21" x14ac:dyDescent="0.25">
      <c r="A19" s="39">
        <f t="shared" si="0"/>
        <v>7</v>
      </c>
      <c r="B19" s="33" t="s">
        <v>12</v>
      </c>
      <c r="C19" s="39"/>
      <c r="D19" s="12"/>
      <c r="E19" s="40"/>
      <c r="F19" s="39"/>
      <c r="G19" s="17"/>
      <c r="H19" s="17"/>
      <c r="I19" s="17"/>
      <c r="J19" s="17"/>
      <c r="K19" s="46"/>
      <c r="L19" s="39">
        <v>160</v>
      </c>
      <c r="M19" s="116">
        <f t="shared" si="2"/>
        <v>6743.3600000000006</v>
      </c>
      <c r="N19" s="46" t="s">
        <v>2</v>
      </c>
      <c r="O19" s="117"/>
      <c r="P19" s="17"/>
      <c r="Q19" s="46"/>
      <c r="R19">
        <f t="shared" si="1"/>
        <v>0</v>
      </c>
    </row>
    <row r="20" spans="1:21" x14ac:dyDescent="0.25">
      <c r="A20" s="39">
        <f t="shared" si="0"/>
        <v>3</v>
      </c>
      <c r="B20" s="33" t="s">
        <v>13</v>
      </c>
      <c r="C20" s="39"/>
      <c r="D20" s="12"/>
      <c r="E20" s="40"/>
      <c r="F20" s="39"/>
      <c r="G20" s="17"/>
      <c r="H20" s="17"/>
      <c r="I20" s="17"/>
      <c r="J20" s="17"/>
      <c r="K20" s="46"/>
      <c r="L20" s="39">
        <v>150</v>
      </c>
      <c r="M20" s="116">
        <f t="shared" si="2"/>
        <v>6321.9000000000005</v>
      </c>
      <c r="N20" s="46" t="s">
        <v>4</v>
      </c>
      <c r="O20" s="117"/>
      <c r="P20" s="17"/>
      <c r="Q20" s="46"/>
      <c r="R20">
        <f t="shared" si="1"/>
        <v>0</v>
      </c>
    </row>
    <row r="21" spans="1:21" x14ac:dyDescent="0.25">
      <c r="A21" s="39">
        <f t="shared" si="0"/>
        <v>3</v>
      </c>
      <c r="B21" s="34" t="s">
        <v>46</v>
      </c>
      <c r="C21" s="160">
        <v>1</v>
      </c>
      <c r="D21" s="183">
        <v>68686</v>
      </c>
      <c r="E21" s="164" t="s">
        <v>5</v>
      </c>
      <c r="F21" s="39">
        <v>962</v>
      </c>
      <c r="G21" s="17">
        <v>50289</v>
      </c>
      <c r="H21" s="17" t="s">
        <v>5</v>
      </c>
      <c r="I21" s="17">
        <f>182-5</f>
        <v>177</v>
      </c>
      <c r="J21" s="17">
        <f>41414</f>
        <v>41414</v>
      </c>
      <c r="K21" s="46" t="s">
        <v>5</v>
      </c>
      <c r="L21" s="39"/>
      <c r="M21" s="116"/>
      <c r="N21" s="46"/>
      <c r="O21" s="117"/>
      <c r="P21" s="17"/>
      <c r="Q21" s="46"/>
    </row>
    <row r="22" spans="1:21" x14ac:dyDescent="0.25">
      <c r="A22" s="39">
        <f t="shared" si="0"/>
        <v>8</v>
      </c>
      <c r="B22" s="34" t="s">
        <v>47</v>
      </c>
      <c r="C22" s="161"/>
      <c r="D22" s="184"/>
      <c r="E22" s="165"/>
      <c r="F22" s="39">
        <v>510</v>
      </c>
      <c r="G22" s="17">
        <v>26660</v>
      </c>
      <c r="H22" s="17" t="s">
        <v>5</v>
      </c>
      <c r="I22" s="17">
        <v>201</v>
      </c>
      <c r="J22" s="17">
        <v>45624</v>
      </c>
      <c r="K22" s="46" t="s">
        <v>5</v>
      </c>
      <c r="L22" s="39"/>
      <c r="M22" s="116"/>
      <c r="N22" s="46"/>
      <c r="O22" s="117"/>
      <c r="P22" s="17"/>
      <c r="Q22" s="46"/>
    </row>
    <row r="23" spans="1:21" x14ac:dyDescent="0.25">
      <c r="A23" s="39">
        <f t="shared" si="0"/>
        <v>4</v>
      </c>
      <c r="B23" s="34" t="s">
        <v>44</v>
      </c>
      <c r="C23" s="39">
        <v>1</v>
      </c>
      <c r="D23" s="118">
        <v>56491</v>
      </c>
      <c r="E23" s="46" t="s">
        <v>5</v>
      </c>
      <c r="F23" s="39"/>
      <c r="G23" s="17"/>
      <c r="H23" s="17"/>
      <c r="I23" s="17"/>
      <c r="J23" s="17"/>
      <c r="K23" s="46"/>
      <c r="L23" s="39"/>
      <c r="M23" s="116"/>
      <c r="N23" s="46"/>
      <c r="O23" s="117"/>
      <c r="P23" s="17"/>
      <c r="Q23" s="46"/>
    </row>
    <row r="24" spans="1:21" ht="30" x14ac:dyDescent="0.25">
      <c r="A24" s="39">
        <f t="shared" si="0"/>
        <v>4</v>
      </c>
      <c r="B24" s="34" t="s">
        <v>45</v>
      </c>
      <c r="C24" s="39">
        <v>1</v>
      </c>
      <c r="D24" s="12">
        <v>112935</v>
      </c>
      <c r="E24" s="46" t="s">
        <v>2</v>
      </c>
      <c r="F24" s="185" t="s">
        <v>85</v>
      </c>
      <c r="G24" s="186"/>
      <c r="H24" s="186"/>
      <c r="I24" s="186"/>
      <c r="J24" s="186"/>
      <c r="K24" s="187"/>
      <c r="L24" s="39"/>
      <c r="M24" s="116"/>
      <c r="N24" s="46"/>
      <c r="O24" s="117"/>
      <c r="P24" s="17"/>
      <c r="Q24" s="46"/>
      <c r="R24">
        <f t="shared" si="1"/>
        <v>0</v>
      </c>
    </row>
    <row r="25" spans="1:21" x14ac:dyDescent="0.25">
      <c r="A25" s="39">
        <f t="shared" si="0"/>
        <v>9</v>
      </c>
      <c r="B25" s="33" t="s">
        <v>57</v>
      </c>
      <c r="C25" s="39">
        <v>1</v>
      </c>
      <c r="D25" s="12">
        <v>36297</v>
      </c>
      <c r="E25" s="46" t="s">
        <v>5</v>
      </c>
      <c r="F25" s="39"/>
      <c r="G25" s="17"/>
      <c r="H25" s="17"/>
      <c r="I25" s="17"/>
      <c r="J25" s="17"/>
      <c r="K25" s="46"/>
      <c r="L25" s="39"/>
      <c r="M25" s="116"/>
      <c r="N25" s="46"/>
      <c r="O25" s="117"/>
      <c r="P25" s="17"/>
      <c r="Q25" s="46"/>
    </row>
    <row r="26" spans="1:21" s="10" customFormat="1" x14ac:dyDescent="0.25">
      <c r="A26" s="119"/>
      <c r="B26" s="120" t="s">
        <v>79</v>
      </c>
      <c r="C26" s="119"/>
      <c r="D26" s="121"/>
      <c r="E26" s="122">
        <f>G26+J26</f>
        <v>313943</v>
      </c>
      <c r="F26" s="119">
        <f>SUM(F13:F25)</f>
        <v>2353</v>
      </c>
      <c r="G26" s="119">
        <f>SUM(G13:G25)</f>
        <v>132536</v>
      </c>
      <c r="H26" s="119">
        <f>SUM(H13:H25)</f>
        <v>0</v>
      </c>
      <c r="I26" s="119">
        <f>SUM(I13:I25)</f>
        <v>829</v>
      </c>
      <c r="J26" s="119">
        <f>SUM(J13:J25)</f>
        <v>181407</v>
      </c>
      <c r="K26" s="122"/>
      <c r="L26" s="119"/>
      <c r="M26" s="123"/>
      <c r="N26" s="122"/>
      <c r="O26" s="124"/>
      <c r="P26" s="125"/>
      <c r="Q26" s="122"/>
      <c r="T26" s="10">
        <f>G26+J26</f>
        <v>313943</v>
      </c>
      <c r="U26" s="10">
        <f>313943-T26</f>
        <v>0</v>
      </c>
    </row>
    <row r="27" spans="1:21" s="10" customFormat="1" hidden="1" x14ac:dyDescent="0.25">
      <c r="A27" s="119"/>
      <c r="B27" s="120"/>
      <c r="C27" s="119"/>
      <c r="D27" s="121"/>
      <c r="E27" s="122"/>
      <c r="F27" s="203" t="s">
        <v>80</v>
      </c>
      <c r="G27" s="204"/>
      <c r="H27" s="204"/>
      <c r="I27" s="204"/>
      <c r="J27" s="204"/>
      <c r="K27" s="205"/>
      <c r="L27" s="119"/>
      <c r="M27" s="123"/>
      <c r="N27" s="122"/>
      <c r="O27" s="124"/>
      <c r="P27" s="125"/>
      <c r="Q27" s="122"/>
    </row>
    <row r="28" spans="1:21" s="3" customFormat="1" x14ac:dyDescent="0.25">
      <c r="A28" s="39">
        <f>1+A25</f>
        <v>10</v>
      </c>
      <c r="B28" s="34" t="s">
        <v>14</v>
      </c>
      <c r="C28" s="39"/>
      <c r="D28" s="12"/>
      <c r="E28" s="46"/>
      <c r="F28" s="39"/>
      <c r="G28" s="17"/>
      <c r="H28" s="17"/>
      <c r="I28" s="17"/>
      <c r="J28" s="17"/>
      <c r="K28" s="46"/>
      <c r="L28" s="39">
        <v>200</v>
      </c>
      <c r="M28" s="116">
        <f t="shared" si="2"/>
        <v>8429.2000000000007</v>
      </c>
      <c r="N28" s="46" t="s">
        <v>5</v>
      </c>
      <c r="O28" s="117"/>
      <c r="P28" s="17"/>
      <c r="Q28" s="46"/>
      <c r="R28" s="3">
        <f t="shared" si="1"/>
        <v>0</v>
      </c>
    </row>
    <row r="29" spans="1:21" s="3" customFormat="1" x14ac:dyDescent="0.25">
      <c r="A29" s="39">
        <f t="shared" ref="A29:A42" si="3">1+A26</f>
        <v>1</v>
      </c>
      <c r="B29" s="34" t="s">
        <v>15</v>
      </c>
      <c r="C29" s="39"/>
      <c r="D29" s="12"/>
      <c r="E29" s="46"/>
      <c r="F29" s="39"/>
      <c r="G29" s="17"/>
      <c r="H29" s="17"/>
      <c r="I29" s="17"/>
      <c r="J29" s="17"/>
      <c r="K29" s="46"/>
      <c r="L29" s="39">
        <v>600</v>
      </c>
      <c r="M29" s="116">
        <f>L29*42.146+1.94</f>
        <v>25289.54</v>
      </c>
      <c r="N29" s="46" t="s">
        <v>5</v>
      </c>
      <c r="O29" s="117"/>
      <c r="P29" s="17"/>
      <c r="Q29" s="46"/>
      <c r="R29" s="3">
        <f t="shared" si="1"/>
        <v>0</v>
      </c>
    </row>
    <row r="30" spans="1:21" s="3" customFormat="1" x14ac:dyDescent="0.25">
      <c r="A30" s="39">
        <f t="shared" si="3"/>
        <v>1</v>
      </c>
      <c r="B30" s="34" t="s">
        <v>16</v>
      </c>
      <c r="C30" s="39"/>
      <c r="D30" s="12"/>
      <c r="E30" s="46"/>
      <c r="F30" s="39"/>
      <c r="G30" s="17"/>
      <c r="H30" s="17"/>
      <c r="I30" s="17"/>
      <c r="J30" s="17"/>
      <c r="K30" s="46"/>
      <c r="L30" s="39">
        <v>650</v>
      </c>
      <c r="M30" s="116">
        <f t="shared" si="2"/>
        <v>27394.9</v>
      </c>
      <c r="N30" s="46" t="s">
        <v>4</v>
      </c>
      <c r="O30" s="117"/>
      <c r="P30" s="17"/>
      <c r="Q30" s="46"/>
      <c r="R30" s="3">
        <f t="shared" si="1"/>
        <v>0</v>
      </c>
    </row>
    <row r="31" spans="1:21" s="3" customFormat="1" x14ac:dyDescent="0.25">
      <c r="A31" s="39">
        <f t="shared" si="3"/>
        <v>11</v>
      </c>
      <c r="B31" s="34" t="s">
        <v>17</v>
      </c>
      <c r="C31" s="39"/>
      <c r="D31" s="12"/>
      <c r="E31" s="46"/>
      <c r="F31" s="39"/>
      <c r="G31" s="17"/>
      <c r="H31" s="17"/>
      <c r="I31" s="17"/>
      <c r="J31" s="17"/>
      <c r="K31" s="46"/>
      <c r="L31" s="39">
        <v>450</v>
      </c>
      <c r="M31" s="116">
        <f t="shared" si="2"/>
        <v>18965.7</v>
      </c>
      <c r="N31" s="46" t="s">
        <v>2</v>
      </c>
      <c r="O31" s="117"/>
      <c r="P31" s="17"/>
      <c r="Q31" s="46"/>
      <c r="R31" s="3">
        <f t="shared" si="1"/>
        <v>0</v>
      </c>
    </row>
    <row r="32" spans="1:21" s="3" customFormat="1" x14ac:dyDescent="0.25">
      <c r="A32" s="39">
        <f t="shared" si="3"/>
        <v>2</v>
      </c>
      <c r="B32" s="34" t="s">
        <v>33</v>
      </c>
      <c r="C32" s="39"/>
      <c r="D32" s="12"/>
      <c r="E32" s="46"/>
      <c r="F32" s="39"/>
      <c r="G32" s="17"/>
      <c r="H32" s="17"/>
      <c r="I32" s="17"/>
      <c r="J32" s="17"/>
      <c r="K32" s="46"/>
      <c r="L32" s="39"/>
      <c r="M32" s="116"/>
      <c r="N32" s="46"/>
      <c r="O32" s="117">
        <v>300</v>
      </c>
      <c r="P32" s="17">
        <v>17286</v>
      </c>
      <c r="Q32" s="46" t="s">
        <v>4</v>
      </c>
      <c r="R32" s="3">
        <f t="shared" si="1"/>
        <v>0</v>
      </c>
    </row>
    <row r="33" spans="1:19" s="3" customFormat="1" x14ac:dyDescent="0.25">
      <c r="A33" s="39">
        <f t="shared" si="3"/>
        <v>2</v>
      </c>
      <c r="B33" s="34" t="s">
        <v>34</v>
      </c>
      <c r="C33" s="39"/>
      <c r="D33" s="12"/>
      <c r="E33" s="46"/>
      <c r="F33" s="39"/>
      <c r="G33" s="17"/>
      <c r="H33" s="17"/>
      <c r="I33" s="17"/>
      <c r="J33" s="17"/>
      <c r="K33" s="46"/>
      <c r="L33" s="39"/>
      <c r="M33" s="116"/>
      <c r="N33" s="46"/>
      <c r="O33" s="117">
        <v>300</v>
      </c>
      <c r="P33" s="17">
        <v>17286</v>
      </c>
      <c r="Q33" s="46" t="s">
        <v>2</v>
      </c>
      <c r="R33" s="3">
        <f t="shared" si="1"/>
        <v>0</v>
      </c>
    </row>
    <row r="34" spans="1:19" s="3" customFormat="1" x14ac:dyDescent="0.25">
      <c r="A34" s="39">
        <f t="shared" si="3"/>
        <v>12</v>
      </c>
      <c r="B34" s="34" t="s">
        <v>32</v>
      </c>
      <c r="C34" s="39"/>
      <c r="D34" s="12"/>
      <c r="E34" s="46"/>
      <c r="F34" s="39"/>
      <c r="G34" s="17"/>
      <c r="H34" s="17"/>
      <c r="I34" s="17"/>
      <c r="J34" s="17"/>
      <c r="K34" s="46"/>
      <c r="L34" s="39"/>
      <c r="M34" s="116"/>
      <c r="N34" s="46"/>
      <c r="O34" s="117">
        <v>400</v>
      </c>
      <c r="P34" s="17">
        <v>23048</v>
      </c>
      <c r="Q34" s="46" t="s">
        <v>2</v>
      </c>
      <c r="R34" s="3">
        <f t="shared" si="1"/>
        <v>0</v>
      </c>
    </row>
    <row r="35" spans="1:19" s="3" customFormat="1" x14ac:dyDescent="0.25">
      <c r="A35" s="39">
        <f t="shared" si="3"/>
        <v>3</v>
      </c>
      <c r="B35" s="34" t="s">
        <v>35</v>
      </c>
      <c r="C35" s="39"/>
      <c r="D35" s="12"/>
      <c r="E35" s="46"/>
      <c r="F35" s="39"/>
      <c r="G35" s="17"/>
      <c r="H35" s="17"/>
      <c r="I35" s="17"/>
      <c r="J35" s="17"/>
      <c r="K35" s="46"/>
      <c r="L35" s="39"/>
      <c r="M35" s="116"/>
      <c r="N35" s="46"/>
      <c r="O35" s="117">
        <v>500</v>
      </c>
      <c r="P35" s="17">
        <v>28810</v>
      </c>
      <c r="Q35" s="46" t="s">
        <v>4</v>
      </c>
      <c r="R35" s="3">
        <f t="shared" si="1"/>
        <v>0</v>
      </c>
    </row>
    <row r="36" spans="1:19" s="3" customFormat="1" x14ac:dyDescent="0.25">
      <c r="A36" s="39">
        <f t="shared" si="3"/>
        <v>3</v>
      </c>
      <c r="B36" s="33" t="s">
        <v>18</v>
      </c>
      <c r="C36" s="39"/>
      <c r="D36" s="12"/>
      <c r="E36" s="46"/>
      <c r="F36" s="39"/>
      <c r="G36" s="17"/>
      <c r="H36" s="17"/>
      <c r="I36" s="17"/>
      <c r="J36" s="17"/>
      <c r="K36" s="46"/>
      <c r="L36" s="39">
        <v>200</v>
      </c>
      <c r="M36" s="116">
        <f t="shared" si="2"/>
        <v>8429.2000000000007</v>
      </c>
      <c r="N36" s="46" t="s">
        <v>3</v>
      </c>
      <c r="O36" s="117"/>
      <c r="P36" s="17"/>
      <c r="Q36" s="46"/>
      <c r="R36" s="3">
        <f t="shared" si="1"/>
        <v>0</v>
      </c>
    </row>
    <row r="37" spans="1:19" s="3" customFormat="1" x14ac:dyDescent="0.25">
      <c r="A37" s="39">
        <f t="shared" si="3"/>
        <v>13</v>
      </c>
      <c r="B37" s="33" t="s">
        <v>19</v>
      </c>
      <c r="C37" s="39"/>
      <c r="D37" s="12"/>
      <c r="E37" s="46"/>
      <c r="F37" s="39"/>
      <c r="G37" s="17"/>
      <c r="H37" s="17"/>
      <c r="I37" s="17"/>
      <c r="J37" s="17"/>
      <c r="K37" s="46"/>
      <c r="L37" s="39">
        <v>150</v>
      </c>
      <c r="M37" s="116">
        <f>L37*66.03</f>
        <v>9904.5</v>
      </c>
      <c r="N37" s="46" t="s">
        <v>7</v>
      </c>
      <c r="O37" s="117"/>
      <c r="P37" s="17"/>
      <c r="Q37" s="46"/>
      <c r="R37" s="3">
        <f t="shared" si="1"/>
        <v>0</v>
      </c>
    </row>
    <row r="38" spans="1:19" s="3" customFormat="1" x14ac:dyDescent="0.25">
      <c r="A38" s="39">
        <f t="shared" si="3"/>
        <v>4</v>
      </c>
      <c r="B38" s="33" t="s">
        <v>20</v>
      </c>
      <c r="C38" s="39"/>
      <c r="D38" s="12"/>
      <c r="E38" s="46"/>
      <c r="F38" s="39"/>
      <c r="G38" s="17"/>
      <c r="H38" s="17"/>
      <c r="I38" s="17"/>
      <c r="J38" s="17"/>
      <c r="K38" s="46"/>
      <c r="L38" s="39">
        <v>130</v>
      </c>
      <c r="M38" s="116">
        <f t="shared" ref="M38:M42" si="4">L38*66.03</f>
        <v>8583.9</v>
      </c>
      <c r="N38" s="46" t="s">
        <v>7</v>
      </c>
      <c r="O38" s="117"/>
      <c r="P38" s="17"/>
      <c r="Q38" s="46"/>
      <c r="R38" s="3">
        <f t="shared" si="1"/>
        <v>0</v>
      </c>
    </row>
    <row r="39" spans="1:19" s="3" customFormat="1" x14ac:dyDescent="0.25">
      <c r="A39" s="39">
        <f t="shared" si="3"/>
        <v>4</v>
      </c>
      <c r="B39" s="33" t="s">
        <v>21</v>
      </c>
      <c r="C39" s="126"/>
      <c r="D39" s="12"/>
      <c r="E39" s="46"/>
      <c r="F39" s="39"/>
      <c r="G39" s="17"/>
      <c r="H39" s="17"/>
      <c r="I39" s="17"/>
      <c r="J39" s="17"/>
      <c r="K39" s="46"/>
      <c r="L39" s="39">
        <v>130</v>
      </c>
      <c r="M39" s="116">
        <f t="shared" si="4"/>
        <v>8583.9</v>
      </c>
      <c r="N39" s="46" t="s">
        <v>6</v>
      </c>
      <c r="O39" s="117"/>
      <c r="P39" s="17"/>
      <c r="Q39" s="46"/>
      <c r="R39" s="3">
        <f t="shared" si="1"/>
        <v>0</v>
      </c>
    </row>
    <row r="40" spans="1:19" s="3" customFormat="1" x14ac:dyDescent="0.25">
      <c r="A40" s="39">
        <f t="shared" si="3"/>
        <v>14</v>
      </c>
      <c r="B40" s="33" t="s">
        <v>22</v>
      </c>
      <c r="C40" s="126"/>
      <c r="D40" s="12"/>
      <c r="E40" s="46"/>
      <c r="F40" s="39"/>
      <c r="G40" s="17"/>
      <c r="H40" s="17"/>
      <c r="I40" s="17"/>
      <c r="J40" s="17"/>
      <c r="K40" s="46"/>
      <c r="L40" s="39">
        <v>130</v>
      </c>
      <c r="M40" s="116">
        <f t="shared" si="4"/>
        <v>8583.9</v>
      </c>
      <c r="N40" s="46" t="s">
        <v>6</v>
      </c>
      <c r="O40" s="117"/>
      <c r="P40" s="17"/>
      <c r="Q40" s="46"/>
      <c r="R40" s="3">
        <f t="shared" si="1"/>
        <v>0</v>
      </c>
    </row>
    <row r="41" spans="1:19" s="3" customFormat="1" x14ac:dyDescent="0.25">
      <c r="A41" s="39">
        <f t="shared" si="3"/>
        <v>5</v>
      </c>
      <c r="B41" s="33" t="s">
        <v>23</v>
      </c>
      <c r="C41" s="126"/>
      <c r="D41" s="12"/>
      <c r="E41" s="46"/>
      <c r="F41" s="39"/>
      <c r="G41" s="17"/>
      <c r="H41" s="17"/>
      <c r="I41" s="17"/>
      <c r="J41" s="17"/>
      <c r="K41" s="46"/>
      <c r="L41" s="39">
        <v>130</v>
      </c>
      <c r="M41" s="116">
        <f t="shared" si="4"/>
        <v>8583.9</v>
      </c>
      <c r="N41" s="46" t="s">
        <v>6</v>
      </c>
      <c r="O41" s="117"/>
      <c r="P41" s="17"/>
      <c r="Q41" s="46"/>
      <c r="R41" s="3">
        <f t="shared" si="1"/>
        <v>0</v>
      </c>
    </row>
    <row r="42" spans="1:19" s="3" customFormat="1" ht="15.75" thickBot="1" x14ac:dyDescent="0.3">
      <c r="A42" s="39">
        <f t="shared" si="3"/>
        <v>5</v>
      </c>
      <c r="B42" s="127" t="s">
        <v>24</v>
      </c>
      <c r="C42" s="128"/>
      <c r="D42" s="129"/>
      <c r="E42" s="86"/>
      <c r="F42" s="82"/>
      <c r="G42" s="84"/>
      <c r="H42" s="84"/>
      <c r="I42" s="84"/>
      <c r="J42" s="84"/>
      <c r="K42" s="86"/>
      <c r="L42" s="82">
        <v>130</v>
      </c>
      <c r="M42" s="130">
        <f t="shared" si="4"/>
        <v>8583.9</v>
      </c>
      <c r="N42" s="86" t="s">
        <v>7</v>
      </c>
      <c r="O42" s="131"/>
      <c r="P42" s="84"/>
      <c r="Q42" s="86"/>
      <c r="R42" s="3">
        <f t="shared" si="1"/>
        <v>0</v>
      </c>
    </row>
    <row r="43" spans="1:19" s="144" customFormat="1" ht="15.75" thickBot="1" x14ac:dyDescent="0.3">
      <c r="A43" s="132"/>
      <c r="B43" s="133" t="s">
        <v>82</v>
      </c>
      <c r="C43" s="132">
        <f>SUM(C7:C42)</f>
        <v>5</v>
      </c>
      <c r="D43" s="134">
        <f>SUM(D7:D42)</f>
        <v>330900</v>
      </c>
      <c r="E43" s="135"/>
      <c r="F43" s="140">
        <f>F26+F11</f>
        <v>3873</v>
      </c>
      <c r="G43" s="140">
        <f t="shared" ref="G43:J43" si="5">G26+G11</f>
        <v>210388</v>
      </c>
      <c r="H43" s="140"/>
      <c r="I43" s="140">
        <f t="shared" si="5"/>
        <v>1019</v>
      </c>
      <c r="J43" s="140">
        <f t="shared" si="5"/>
        <v>223555</v>
      </c>
      <c r="K43" s="140"/>
      <c r="L43" s="140">
        <f>SUM(L6:L42)</f>
        <v>3910</v>
      </c>
      <c r="M43" s="141">
        <f>SUM(M6:M42)</f>
        <v>183899.99999999997</v>
      </c>
      <c r="N43" s="142"/>
      <c r="O43" s="143">
        <f>SUM(O6:O42)</f>
        <v>1500</v>
      </c>
      <c r="P43" s="141">
        <f>SUM(P6:P42)</f>
        <v>86430</v>
      </c>
      <c r="Q43" s="142"/>
      <c r="S43" s="144">
        <f>G43+J43</f>
        <v>433943</v>
      </c>
    </row>
    <row r="44" spans="1:19" s="3" customFormat="1" x14ac:dyDescent="0.25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6"/>
      <c r="N44" s="145"/>
      <c r="O44" s="145"/>
      <c r="P44" s="145"/>
      <c r="Q44" s="145"/>
    </row>
    <row r="47" spans="1:19" ht="30" x14ac:dyDescent="0.25">
      <c r="B47" s="92" t="s">
        <v>39</v>
      </c>
      <c r="C47" s="91"/>
      <c r="D47" s="95"/>
      <c r="E47" s="96"/>
      <c r="F47" s="91"/>
      <c r="G47" s="93"/>
      <c r="H47" s="93"/>
      <c r="I47" s="93">
        <v>246</v>
      </c>
      <c r="J47" s="93">
        <v>49052</v>
      </c>
      <c r="K47" s="94" t="s">
        <v>8</v>
      </c>
    </row>
  </sheetData>
  <mergeCells count="26">
    <mergeCell ref="R8:R9"/>
    <mergeCell ref="F12:K12"/>
    <mergeCell ref="F27:K27"/>
    <mergeCell ref="G8:G9"/>
    <mergeCell ref="H8:H9"/>
    <mergeCell ref="I8:I9"/>
    <mergeCell ref="J8:J9"/>
    <mergeCell ref="L4:N4"/>
    <mergeCell ref="K8:K9"/>
    <mergeCell ref="A1:Q1"/>
    <mergeCell ref="A2:Q2"/>
    <mergeCell ref="C21:C22"/>
    <mergeCell ref="D21:D22"/>
    <mergeCell ref="E21:E22"/>
    <mergeCell ref="F24:K24"/>
    <mergeCell ref="A4:A5"/>
    <mergeCell ref="B4:B5"/>
    <mergeCell ref="C4:E4"/>
    <mergeCell ref="F4:H4"/>
    <mergeCell ref="I4:K4"/>
    <mergeCell ref="O4:Q4"/>
    <mergeCell ref="F6:K6"/>
    <mergeCell ref="C8:C9"/>
    <mergeCell ref="D8:D9"/>
    <mergeCell ref="E8:E9"/>
    <mergeCell ref="F8:F9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1"/>
  <sheetViews>
    <sheetView view="pageBreakPreview" zoomScaleNormal="80" zoomScaleSheetLayoutView="100" workbookViewId="0">
      <pane xSplit="2" ySplit="13" topLeftCell="C29" activePane="bottomRight" state="frozen"/>
      <selection pane="topRight" activeCell="C1" sqref="C1"/>
      <selection pane="bottomLeft" activeCell="A4" sqref="A4"/>
      <selection pane="bottomRight" activeCell="A35" sqref="A35:XFD35"/>
    </sheetView>
  </sheetViews>
  <sheetFormatPr defaultRowHeight="15" x14ac:dyDescent="0.25"/>
  <cols>
    <col min="2" max="2" width="39.5703125" customWidth="1"/>
    <col min="5" max="5" width="14.28515625" customWidth="1"/>
    <col min="8" max="8" width="16.85546875" customWidth="1"/>
    <col min="11" max="11" width="19" customWidth="1"/>
    <col min="13" max="13" width="12.140625" customWidth="1"/>
    <col min="14" max="14" width="11.85546875" customWidth="1"/>
    <col min="16" max="16" width="13.140625" customWidth="1"/>
  </cols>
  <sheetData>
    <row r="1" spans="1:18" ht="15.75" x14ac:dyDescent="0.25">
      <c r="A1" s="6" t="s">
        <v>58</v>
      </c>
      <c r="B1" s="7"/>
      <c r="E1" s="6" t="s">
        <v>59</v>
      </c>
      <c r="F1" s="7"/>
      <c r="G1" s="7"/>
      <c r="H1" s="7"/>
      <c r="I1" s="7"/>
      <c r="J1" s="7"/>
      <c r="K1" s="7"/>
      <c r="L1" s="7"/>
      <c r="M1" s="6" t="s">
        <v>60</v>
      </c>
      <c r="N1" s="7"/>
      <c r="O1" s="7"/>
    </row>
    <row r="2" spans="1:18" ht="15.75" x14ac:dyDescent="0.25">
      <c r="A2" s="6" t="s">
        <v>67</v>
      </c>
      <c r="B2" s="7"/>
      <c r="E2" s="6" t="s">
        <v>61</v>
      </c>
      <c r="F2" s="7"/>
      <c r="G2" s="7"/>
      <c r="H2" s="7"/>
      <c r="I2" s="7"/>
      <c r="J2" s="7"/>
      <c r="K2" s="7"/>
      <c r="L2" s="7"/>
      <c r="M2" s="6" t="s">
        <v>62</v>
      </c>
      <c r="N2" s="7"/>
      <c r="O2" s="7"/>
    </row>
    <row r="3" spans="1:18" ht="15.75" customHeight="1" x14ac:dyDescent="0.25">
      <c r="A3" s="6" t="s">
        <v>63</v>
      </c>
      <c r="B3" s="7"/>
      <c r="E3" s="170" t="s">
        <v>64</v>
      </c>
      <c r="F3" s="170"/>
      <c r="G3" s="170"/>
      <c r="H3" s="88"/>
      <c r="I3" s="88"/>
      <c r="J3" s="7"/>
      <c r="K3" s="7"/>
      <c r="L3" s="7"/>
      <c r="M3" s="170" t="s">
        <v>65</v>
      </c>
      <c r="N3" s="170"/>
      <c r="O3" s="170"/>
      <c r="P3" s="170"/>
    </row>
    <row r="4" spans="1:18" ht="15.75" customHeight="1" x14ac:dyDescent="0.25">
      <c r="A4" s="6" t="s">
        <v>68</v>
      </c>
      <c r="B4" s="7"/>
      <c r="E4" s="171" t="s">
        <v>69</v>
      </c>
      <c r="F4" s="171"/>
      <c r="G4" s="171"/>
      <c r="H4" s="171"/>
      <c r="I4" s="88"/>
      <c r="J4" s="7"/>
      <c r="K4" s="7"/>
      <c r="L4" s="7"/>
      <c r="M4" s="170" t="s">
        <v>66</v>
      </c>
      <c r="N4" s="170"/>
      <c r="O4" s="170"/>
      <c r="P4" s="170"/>
    </row>
    <row r="5" spans="1:18" ht="15.75" x14ac:dyDescent="0.25">
      <c r="A5" s="6" t="s">
        <v>70</v>
      </c>
      <c r="B5" s="7"/>
      <c r="E5" s="6" t="s">
        <v>70</v>
      </c>
      <c r="F5" s="6"/>
      <c r="G5" s="6"/>
      <c r="H5" s="7"/>
      <c r="I5" s="7"/>
      <c r="J5" s="7"/>
      <c r="K5" s="7"/>
      <c r="L5" s="7"/>
      <c r="M5" s="6" t="s">
        <v>70</v>
      </c>
      <c r="N5" s="6"/>
      <c r="O5" s="6"/>
    </row>
    <row r="8" spans="1:18" s="22" customFormat="1" ht="19.5" x14ac:dyDescent="0.3"/>
    <row r="9" spans="1:18" s="22" customFormat="1" ht="19.5" x14ac:dyDescent="0.3">
      <c r="A9" s="154" t="s">
        <v>71</v>
      </c>
      <c r="B9" s="154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</row>
    <row r="10" spans="1:18" s="22" customFormat="1" ht="18.75" customHeight="1" x14ac:dyDescent="0.3">
      <c r="A10" s="156" t="s">
        <v>72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</row>
    <row r="11" spans="1:18" ht="15.75" thickBot="1" x14ac:dyDescent="0.3"/>
    <row r="12" spans="1:18" ht="55.5" customHeight="1" x14ac:dyDescent="0.25">
      <c r="A12" s="188" t="s">
        <v>0</v>
      </c>
      <c r="B12" s="190" t="s">
        <v>1</v>
      </c>
      <c r="C12" s="192" t="s">
        <v>75</v>
      </c>
      <c r="D12" s="193"/>
      <c r="E12" s="194"/>
      <c r="F12" s="192" t="s">
        <v>83</v>
      </c>
      <c r="G12" s="193"/>
      <c r="H12" s="195"/>
      <c r="I12" s="196" t="s">
        <v>84</v>
      </c>
      <c r="J12" s="193"/>
      <c r="K12" s="194"/>
      <c r="L12" s="192" t="s">
        <v>73</v>
      </c>
      <c r="M12" s="193"/>
      <c r="N12" s="194"/>
      <c r="O12" s="193" t="s">
        <v>74</v>
      </c>
      <c r="P12" s="193"/>
      <c r="Q12" s="194"/>
    </row>
    <row r="13" spans="1:18" ht="63.75" thickBot="1" x14ac:dyDescent="0.3">
      <c r="A13" s="189"/>
      <c r="B13" s="191"/>
      <c r="C13" s="97" t="s">
        <v>29</v>
      </c>
      <c r="D13" s="98" t="s">
        <v>26</v>
      </c>
      <c r="E13" s="99" t="s">
        <v>27</v>
      </c>
      <c r="F13" s="97" t="s">
        <v>25</v>
      </c>
      <c r="G13" s="98" t="s">
        <v>26</v>
      </c>
      <c r="H13" s="98" t="s">
        <v>27</v>
      </c>
      <c r="I13" s="100" t="s">
        <v>25</v>
      </c>
      <c r="J13" s="98" t="s">
        <v>26</v>
      </c>
      <c r="K13" s="99" t="s">
        <v>27</v>
      </c>
      <c r="L13" s="97" t="s">
        <v>25</v>
      </c>
      <c r="M13" s="98" t="s">
        <v>26</v>
      </c>
      <c r="N13" s="99" t="s">
        <v>27</v>
      </c>
      <c r="O13" s="101" t="s">
        <v>31</v>
      </c>
      <c r="P13" s="98" t="s">
        <v>26</v>
      </c>
      <c r="Q13" s="99" t="s">
        <v>27</v>
      </c>
    </row>
    <row r="14" spans="1:18" ht="15.75" x14ac:dyDescent="0.25">
      <c r="A14" s="102"/>
      <c r="B14" s="103"/>
      <c r="C14" s="104"/>
      <c r="D14" s="105"/>
      <c r="E14" s="106"/>
      <c r="F14" s="197" t="s">
        <v>76</v>
      </c>
      <c r="G14" s="198"/>
      <c r="H14" s="198"/>
      <c r="I14" s="198"/>
      <c r="J14" s="198"/>
      <c r="K14" s="199"/>
      <c r="L14" s="104"/>
      <c r="M14" s="105"/>
      <c r="N14" s="106"/>
      <c r="O14" s="107"/>
      <c r="P14" s="105"/>
      <c r="Q14" s="106"/>
    </row>
    <row r="15" spans="1:18" s="3" customFormat="1" ht="15.75" x14ac:dyDescent="0.25">
      <c r="A15" s="24">
        <v>1</v>
      </c>
      <c r="B15" s="33" t="s">
        <v>36</v>
      </c>
      <c r="C15" s="39"/>
      <c r="D15" s="12"/>
      <c r="E15" s="40"/>
      <c r="F15" s="39">
        <v>442</v>
      </c>
      <c r="G15" s="17">
        <v>21525</v>
      </c>
      <c r="H15" s="17" t="s">
        <v>3</v>
      </c>
      <c r="I15" s="17">
        <v>36</v>
      </c>
      <c r="J15" s="17">
        <v>7200</v>
      </c>
      <c r="K15" s="46" t="s">
        <v>3</v>
      </c>
      <c r="L15" s="48"/>
      <c r="M15" s="13"/>
      <c r="N15" s="25"/>
      <c r="O15" s="45"/>
      <c r="P15" s="13"/>
      <c r="Q15" s="25"/>
    </row>
    <row r="16" spans="1:18" s="3" customFormat="1" ht="15.75" x14ac:dyDescent="0.25">
      <c r="A16" s="24">
        <v>2</v>
      </c>
      <c r="B16" s="34" t="s">
        <v>49</v>
      </c>
      <c r="C16" s="160">
        <v>1</v>
      </c>
      <c r="D16" s="162">
        <v>56491</v>
      </c>
      <c r="E16" s="164" t="s">
        <v>5</v>
      </c>
      <c r="F16" s="160">
        <v>1078</v>
      </c>
      <c r="G16" s="162">
        <v>56327</v>
      </c>
      <c r="H16" s="162" t="s">
        <v>5</v>
      </c>
      <c r="I16" s="162">
        <v>149</v>
      </c>
      <c r="J16" s="162">
        <v>33790</v>
      </c>
      <c r="K16" s="164" t="s">
        <v>5</v>
      </c>
      <c r="L16" s="48"/>
      <c r="M16" s="13"/>
      <c r="N16" s="25"/>
      <c r="O16" s="45"/>
      <c r="P16" s="13"/>
      <c r="Q16" s="25"/>
      <c r="R16" s="147"/>
    </row>
    <row r="17" spans="1:18" s="3" customFormat="1" ht="15.75" x14ac:dyDescent="0.25">
      <c r="A17" s="24">
        <v>3</v>
      </c>
      <c r="B17" s="34" t="s">
        <v>48</v>
      </c>
      <c r="C17" s="161"/>
      <c r="D17" s="163"/>
      <c r="E17" s="165"/>
      <c r="F17" s="161"/>
      <c r="G17" s="163"/>
      <c r="H17" s="163"/>
      <c r="I17" s="163"/>
      <c r="J17" s="163"/>
      <c r="K17" s="165"/>
      <c r="L17" s="48"/>
      <c r="M17" s="13"/>
      <c r="N17" s="25"/>
      <c r="O17" s="45"/>
      <c r="P17" s="13"/>
      <c r="Q17" s="25"/>
      <c r="R17" s="147"/>
    </row>
    <row r="18" spans="1:18" s="90" customFormat="1" ht="15.75" x14ac:dyDescent="0.25">
      <c r="A18" s="24">
        <v>4</v>
      </c>
      <c r="B18" s="33" t="s">
        <v>46</v>
      </c>
      <c r="C18" s="83"/>
      <c r="D18" s="85"/>
      <c r="E18" s="87"/>
      <c r="F18" s="83"/>
      <c r="G18" s="85"/>
      <c r="H18" s="85"/>
      <c r="I18" s="85">
        <v>5</v>
      </c>
      <c r="J18" s="85">
        <v>1158</v>
      </c>
      <c r="K18" s="87" t="s">
        <v>5</v>
      </c>
      <c r="L18" s="48"/>
      <c r="M18" s="13"/>
      <c r="N18" s="25"/>
      <c r="O18" s="45"/>
      <c r="P18" s="13"/>
      <c r="Q18" s="25"/>
      <c r="R18" s="89"/>
    </row>
    <row r="19" spans="1:18" s="10" customFormat="1" ht="15.75" x14ac:dyDescent="0.25">
      <c r="A19" s="108"/>
      <c r="B19" s="109" t="s">
        <v>77</v>
      </c>
      <c r="C19" s="110"/>
      <c r="D19" s="111"/>
      <c r="E19" s="112">
        <f>G19+J19</f>
        <v>120000</v>
      </c>
      <c r="F19" s="110">
        <f>SUM(F15:F18)</f>
        <v>1520</v>
      </c>
      <c r="G19" s="113">
        <f>SUM(G15:G18)</f>
        <v>77852</v>
      </c>
      <c r="H19" s="113"/>
      <c r="I19" s="113">
        <f>SUM(I15:I18)</f>
        <v>190</v>
      </c>
      <c r="J19" s="113">
        <f>SUM(J15:J18)</f>
        <v>42148</v>
      </c>
      <c r="K19" s="112"/>
      <c r="L19" s="110"/>
      <c r="M19" s="111"/>
      <c r="N19" s="114"/>
      <c r="O19" s="115"/>
      <c r="P19" s="111"/>
      <c r="Q19" s="114"/>
      <c r="R19" s="15">
        <f>G19+J19</f>
        <v>120000</v>
      </c>
    </row>
    <row r="20" spans="1:18" s="10" customFormat="1" ht="15.75" x14ac:dyDescent="0.25">
      <c r="A20" s="108"/>
      <c r="B20" s="109"/>
      <c r="C20" s="110"/>
      <c r="D20" s="111"/>
      <c r="E20" s="114"/>
      <c r="F20" s="200" t="s">
        <v>78</v>
      </c>
      <c r="G20" s="201"/>
      <c r="H20" s="201"/>
      <c r="I20" s="201"/>
      <c r="J20" s="201"/>
      <c r="K20" s="202"/>
      <c r="L20" s="110"/>
      <c r="M20" s="111"/>
      <c r="N20" s="114"/>
      <c r="O20" s="115"/>
      <c r="P20" s="111"/>
      <c r="Q20" s="114"/>
      <c r="R20" s="15"/>
    </row>
    <row r="21" spans="1:18" x14ac:dyDescent="0.25">
      <c r="A21" s="39">
        <v>1</v>
      </c>
      <c r="B21" s="33" t="s">
        <v>9</v>
      </c>
      <c r="C21" s="39"/>
      <c r="D21" s="12"/>
      <c r="E21" s="40"/>
      <c r="F21" s="39"/>
      <c r="G21" s="17"/>
      <c r="H21" s="17"/>
      <c r="I21" s="17"/>
      <c r="J21" s="17"/>
      <c r="K21" s="46"/>
      <c r="L21" s="39">
        <v>300</v>
      </c>
      <c r="M21" s="116">
        <f>L21*42.146</f>
        <v>12643.800000000001</v>
      </c>
      <c r="N21" s="46" t="s">
        <v>3</v>
      </c>
      <c r="O21" s="117"/>
      <c r="P21" s="17"/>
      <c r="Q21" s="46"/>
    </row>
    <row r="22" spans="1:18" x14ac:dyDescent="0.25">
      <c r="A22" s="39">
        <f>1+A21</f>
        <v>2</v>
      </c>
      <c r="B22" s="33" t="s">
        <v>37</v>
      </c>
      <c r="C22" s="39"/>
      <c r="D22" s="12"/>
      <c r="E22" s="40"/>
      <c r="F22" s="39">
        <v>509</v>
      </c>
      <c r="G22" s="17">
        <v>26608</v>
      </c>
      <c r="H22" s="17" t="s">
        <v>4</v>
      </c>
      <c r="I22" s="17">
        <v>118</v>
      </c>
      <c r="J22" s="17">
        <v>25520</v>
      </c>
      <c r="K22" s="46" t="s">
        <v>4</v>
      </c>
      <c r="L22" s="39"/>
      <c r="M22" s="116"/>
      <c r="N22" s="46"/>
      <c r="O22" s="117"/>
      <c r="P22" s="17"/>
      <c r="Q22" s="46"/>
      <c r="R22">
        <f t="shared" ref="R22:R65" si="0">G22+J22</f>
        <v>52128</v>
      </c>
    </row>
    <row r="23" spans="1:18" x14ac:dyDescent="0.25">
      <c r="A23" s="39">
        <f t="shared" ref="A23:A28" si="1">1+A22</f>
        <v>3</v>
      </c>
      <c r="B23" s="33" t="s">
        <v>38</v>
      </c>
      <c r="C23" s="39"/>
      <c r="D23" s="12"/>
      <c r="E23" s="40"/>
      <c r="F23" s="39">
        <v>372</v>
      </c>
      <c r="G23" s="17">
        <v>28979</v>
      </c>
      <c r="H23" s="17" t="s">
        <v>4</v>
      </c>
      <c r="I23" s="17">
        <v>87</v>
      </c>
      <c r="J23" s="17">
        <v>19797</v>
      </c>
      <c r="K23" s="46" t="s">
        <v>4</v>
      </c>
      <c r="L23" s="39"/>
      <c r="M23" s="116"/>
      <c r="N23" s="46"/>
      <c r="O23" s="117"/>
      <c r="P23" s="17"/>
      <c r="Q23" s="46"/>
      <c r="R23">
        <f t="shared" si="0"/>
        <v>48776</v>
      </c>
    </row>
    <row r="24" spans="1:18" s="90" customFormat="1" ht="31.5" customHeight="1" x14ac:dyDescent="0.25">
      <c r="A24" s="39">
        <f t="shared" si="1"/>
        <v>4</v>
      </c>
      <c r="B24" s="34" t="s">
        <v>39</v>
      </c>
      <c r="C24" s="39"/>
      <c r="D24" s="12"/>
      <c r="E24" s="40"/>
      <c r="F24" s="39"/>
      <c r="G24" s="17"/>
      <c r="H24" s="17"/>
      <c r="I24" s="17">
        <v>246</v>
      </c>
      <c r="J24" s="17">
        <v>49052</v>
      </c>
      <c r="K24" s="46" t="s">
        <v>8</v>
      </c>
      <c r="L24" s="39"/>
      <c r="M24" s="116"/>
      <c r="N24" s="46"/>
      <c r="O24" s="117"/>
      <c r="P24" s="17"/>
      <c r="Q24" s="46"/>
      <c r="R24" s="90">
        <f t="shared" si="0"/>
        <v>49052</v>
      </c>
    </row>
    <row r="25" spans="1:18" x14ac:dyDescent="0.25">
      <c r="A25" s="39">
        <f t="shared" si="1"/>
        <v>5</v>
      </c>
      <c r="B25" s="33" t="s">
        <v>10</v>
      </c>
      <c r="C25" s="39"/>
      <c r="D25" s="12"/>
      <c r="E25" s="40"/>
      <c r="F25" s="39"/>
      <c r="G25" s="17"/>
      <c r="H25" s="17"/>
      <c r="I25" s="17"/>
      <c r="J25" s="17"/>
      <c r="K25" s="46"/>
      <c r="L25" s="39">
        <v>200</v>
      </c>
      <c r="M25" s="116">
        <f t="shared" ref="M25:M46" si="2">L25*42.146</f>
        <v>8429.2000000000007</v>
      </c>
      <c r="N25" s="46" t="s">
        <v>2</v>
      </c>
      <c r="O25" s="117"/>
      <c r="P25" s="17"/>
      <c r="Q25" s="46"/>
      <c r="R25">
        <f t="shared" si="0"/>
        <v>0</v>
      </c>
    </row>
    <row r="26" spans="1:18" x14ac:dyDescent="0.25">
      <c r="A26" s="39">
        <f t="shared" si="1"/>
        <v>6</v>
      </c>
      <c r="B26" s="33" t="s">
        <v>11</v>
      </c>
      <c r="C26" s="39"/>
      <c r="D26" s="12"/>
      <c r="E26" s="40"/>
      <c r="F26" s="39"/>
      <c r="G26" s="17"/>
      <c r="H26" s="17"/>
      <c r="I26" s="17"/>
      <c r="J26" s="17"/>
      <c r="K26" s="46"/>
      <c r="L26" s="39">
        <v>200</v>
      </c>
      <c r="M26" s="116">
        <f t="shared" si="2"/>
        <v>8429.2000000000007</v>
      </c>
      <c r="N26" s="46" t="s">
        <v>4</v>
      </c>
      <c r="O26" s="117"/>
      <c r="P26" s="17"/>
      <c r="Q26" s="46"/>
      <c r="R26">
        <f t="shared" si="0"/>
        <v>0</v>
      </c>
    </row>
    <row r="27" spans="1:18" x14ac:dyDescent="0.25">
      <c r="A27" s="39">
        <f t="shared" si="1"/>
        <v>7</v>
      </c>
      <c r="B27" s="33" t="s">
        <v>12</v>
      </c>
      <c r="C27" s="39"/>
      <c r="D27" s="12"/>
      <c r="E27" s="40"/>
      <c r="F27" s="39"/>
      <c r="G27" s="17"/>
      <c r="H27" s="17"/>
      <c r="I27" s="17"/>
      <c r="J27" s="17"/>
      <c r="K27" s="46"/>
      <c r="L27" s="39">
        <v>160</v>
      </c>
      <c r="M27" s="116">
        <f t="shared" si="2"/>
        <v>6743.3600000000006</v>
      </c>
      <c r="N27" s="46" t="s">
        <v>2</v>
      </c>
      <c r="O27" s="117"/>
      <c r="P27" s="17"/>
      <c r="Q27" s="46"/>
      <c r="R27">
        <f t="shared" si="0"/>
        <v>0</v>
      </c>
    </row>
    <row r="28" spans="1:18" x14ac:dyDescent="0.25">
      <c r="A28" s="39">
        <f t="shared" si="1"/>
        <v>8</v>
      </c>
      <c r="B28" s="33" t="s">
        <v>13</v>
      </c>
      <c r="C28" s="39"/>
      <c r="D28" s="12"/>
      <c r="E28" s="40"/>
      <c r="F28" s="39"/>
      <c r="G28" s="17"/>
      <c r="H28" s="17"/>
      <c r="I28" s="17"/>
      <c r="J28" s="17"/>
      <c r="K28" s="46"/>
      <c r="L28" s="39">
        <v>150</v>
      </c>
      <c r="M28" s="116">
        <f t="shared" si="2"/>
        <v>6321.9000000000005</v>
      </c>
      <c r="N28" s="46" t="s">
        <v>4</v>
      </c>
      <c r="O28" s="117"/>
      <c r="P28" s="17"/>
      <c r="Q28" s="46"/>
      <c r="R28">
        <f t="shared" si="0"/>
        <v>0</v>
      </c>
    </row>
    <row r="29" spans="1:18" x14ac:dyDescent="0.25">
      <c r="A29" s="39"/>
      <c r="B29" s="34" t="s">
        <v>46</v>
      </c>
      <c r="C29" s="160">
        <v>1</v>
      </c>
      <c r="D29" s="183">
        <v>68686</v>
      </c>
      <c r="E29" s="164" t="s">
        <v>5</v>
      </c>
      <c r="F29" s="39">
        <v>962</v>
      </c>
      <c r="G29" s="17">
        <v>50289</v>
      </c>
      <c r="H29" s="17" t="s">
        <v>5</v>
      </c>
      <c r="I29" s="17">
        <f>182-5</f>
        <v>177</v>
      </c>
      <c r="J29" s="17">
        <f>41414</f>
        <v>41414</v>
      </c>
      <c r="K29" s="46" t="s">
        <v>5</v>
      </c>
      <c r="L29" s="39"/>
      <c r="M29" s="116"/>
      <c r="N29" s="46"/>
      <c r="O29" s="117"/>
      <c r="P29" s="17"/>
      <c r="Q29" s="46"/>
    </row>
    <row r="30" spans="1:18" x14ac:dyDescent="0.25">
      <c r="A30" s="39"/>
      <c r="B30" s="34" t="s">
        <v>47</v>
      </c>
      <c r="C30" s="161"/>
      <c r="D30" s="184"/>
      <c r="E30" s="165"/>
      <c r="F30" s="39">
        <v>510</v>
      </c>
      <c r="G30" s="17">
        <v>26660</v>
      </c>
      <c r="H30" s="17" t="s">
        <v>5</v>
      </c>
      <c r="I30" s="17">
        <v>201</v>
      </c>
      <c r="J30" s="17">
        <v>45624</v>
      </c>
      <c r="K30" s="46" t="s">
        <v>5</v>
      </c>
      <c r="L30" s="39"/>
      <c r="M30" s="116"/>
      <c r="N30" s="46"/>
      <c r="O30" s="117"/>
      <c r="P30" s="17"/>
      <c r="Q30" s="46"/>
    </row>
    <row r="31" spans="1:18" x14ac:dyDescent="0.25">
      <c r="A31" s="39"/>
      <c r="B31" s="34" t="s">
        <v>44</v>
      </c>
      <c r="C31" s="39">
        <v>1</v>
      </c>
      <c r="D31" s="118">
        <v>56491</v>
      </c>
      <c r="E31" s="46" t="s">
        <v>5</v>
      </c>
      <c r="F31" s="39"/>
      <c r="G31" s="17"/>
      <c r="H31" s="17"/>
      <c r="I31" s="17"/>
      <c r="J31" s="17"/>
      <c r="K31" s="46"/>
      <c r="L31" s="39"/>
      <c r="M31" s="116"/>
      <c r="N31" s="46"/>
      <c r="O31" s="117"/>
      <c r="P31" s="17"/>
      <c r="Q31" s="46"/>
    </row>
    <row r="32" spans="1:18" ht="30" x14ac:dyDescent="0.25">
      <c r="A32" s="39">
        <f>1+A28</f>
        <v>9</v>
      </c>
      <c r="B32" s="34" t="s">
        <v>45</v>
      </c>
      <c r="C32" s="39">
        <v>1</v>
      </c>
      <c r="D32" s="12">
        <v>112935</v>
      </c>
      <c r="E32" s="46" t="s">
        <v>2</v>
      </c>
      <c r="F32" s="39"/>
      <c r="G32" s="17"/>
      <c r="H32" s="17"/>
      <c r="I32" s="17"/>
      <c r="J32" s="17"/>
      <c r="K32" s="46"/>
      <c r="L32" s="39"/>
      <c r="M32" s="116"/>
      <c r="N32" s="46"/>
      <c r="O32" s="117"/>
      <c r="P32" s="17"/>
      <c r="Q32" s="46"/>
      <c r="R32">
        <f t="shared" si="0"/>
        <v>0</v>
      </c>
    </row>
    <row r="33" spans="1:21" x14ac:dyDescent="0.25">
      <c r="A33" s="39"/>
      <c r="B33" s="33" t="s">
        <v>57</v>
      </c>
      <c r="C33" s="39">
        <v>1</v>
      </c>
      <c r="D33" s="12">
        <v>36297</v>
      </c>
      <c r="E33" s="46" t="s">
        <v>5</v>
      </c>
      <c r="F33" s="39"/>
      <c r="G33" s="17"/>
      <c r="H33" s="17"/>
      <c r="I33" s="17"/>
      <c r="J33" s="17"/>
      <c r="K33" s="46"/>
      <c r="L33" s="39"/>
      <c r="M33" s="116"/>
      <c r="N33" s="46"/>
      <c r="O33" s="117"/>
      <c r="P33" s="17"/>
      <c r="Q33" s="46"/>
    </row>
    <row r="34" spans="1:21" s="10" customFormat="1" x14ac:dyDescent="0.25">
      <c r="A34" s="119"/>
      <c r="B34" s="120" t="s">
        <v>79</v>
      </c>
      <c r="C34" s="119"/>
      <c r="D34" s="121"/>
      <c r="E34" s="122">
        <f>G34+J34</f>
        <v>313943</v>
      </c>
      <c r="F34" s="119">
        <f>SUM(F21:F33)</f>
        <v>2353</v>
      </c>
      <c r="G34" s="119">
        <f>SUM(G21:G33)</f>
        <v>132536</v>
      </c>
      <c r="H34" s="119">
        <f>SUM(H21:H33)</f>
        <v>0</v>
      </c>
      <c r="I34" s="119">
        <f>SUM(I21:I33)</f>
        <v>829</v>
      </c>
      <c r="J34" s="119">
        <f>SUM(J21:J33)</f>
        <v>181407</v>
      </c>
      <c r="K34" s="122"/>
      <c r="L34" s="119"/>
      <c r="M34" s="123"/>
      <c r="N34" s="122"/>
      <c r="O34" s="124"/>
      <c r="P34" s="125"/>
      <c r="Q34" s="122"/>
      <c r="T34" s="10">
        <f>G34+J34</f>
        <v>313943</v>
      </c>
      <c r="U34" s="10">
        <f>313943-T34</f>
        <v>0</v>
      </c>
    </row>
    <row r="35" spans="1:21" s="10" customFormat="1" x14ac:dyDescent="0.25">
      <c r="A35" s="119"/>
      <c r="B35" s="120"/>
      <c r="C35" s="119"/>
      <c r="D35" s="121"/>
      <c r="E35" s="122"/>
      <c r="F35" s="203" t="s">
        <v>80</v>
      </c>
      <c r="G35" s="204"/>
      <c r="H35" s="204"/>
      <c r="I35" s="204"/>
      <c r="J35" s="204"/>
      <c r="K35" s="205"/>
      <c r="L35" s="119"/>
      <c r="M35" s="123"/>
      <c r="N35" s="122"/>
      <c r="O35" s="124"/>
      <c r="P35" s="125"/>
      <c r="Q35" s="122"/>
    </row>
    <row r="36" spans="1:21" x14ac:dyDescent="0.25">
      <c r="A36" s="39">
        <v>1</v>
      </c>
      <c r="B36" s="33" t="s">
        <v>41</v>
      </c>
      <c r="C36" s="39"/>
      <c r="D36" s="12"/>
      <c r="E36" s="46"/>
      <c r="F36" s="39">
        <v>650</v>
      </c>
      <c r="G36" s="17">
        <v>33979</v>
      </c>
      <c r="H36" s="17" t="s">
        <v>2</v>
      </c>
      <c r="I36" s="17">
        <f>148-80</f>
        <v>68</v>
      </c>
      <c r="J36" s="17">
        <f>33768-18437</f>
        <v>15331</v>
      </c>
      <c r="K36" s="46" t="s">
        <v>2</v>
      </c>
      <c r="L36" s="39"/>
      <c r="M36" s="116"/>
      <c r="N36" s="46"/>
      <c r="O36" s="117"/>
      <c r="P36" s="17"/>
      <c r="Q36" s="46"/>
      <c r="R36">
        <f t="shared" si="0"/>
        <v>49310</v>
      </c>
    </row>
    <row r="37" spans="1:21" x14ac:dyDescent="0.25">
      <c r="A37" s="39">
        <f>1+A36</f>
        <v>2</v>
      </c>
      <c r="B37" s="34" t="s">
        <v>14</v>
      </c>
      <c r="C37" s="39"/>
      <c r="D37" s="12"/>
      <c r="E37" s="46"/>
      <c r="F37" s="39"/>
      <c r="G37" s="17"/>
      <c r="H37" s="17"/>
      <c r="I37" s="17"/>
      <c r="J37" s="17"/>
      <c r="K37" s="46"/>
      <c r="L37" s="39">
        <v>200</v>
      </c>
      <c r="M37" s="116">
        <f t="shared" si="2"/>
        <v>8429.2000000000007</v>
      </c>
      <c r="N37" s="46" t="s">
        <v>5</v>
      </c>
      <c r="O37" s="117"/>
      <c r="P37" s="17"/>
      <c r="Q37" s="46"/>
      <c r="R37">
        <f t="shared" si="0"/>
        <v>0</v>
      </c>
    </row>
    <row r="38" spans="1:21" x14ac:dyDescent="0.25">
      <c r="A38" s="39">
        <f t="shared" ref="A38:A65" si="3">1+A37</f>
        <v>3</v>
      </c>
      <c r="B38" s="34" t="s">
        <v>15</v>
      </c>
      <c r="C38" s="39"/>
      <c r="D38" s="12"/>
      <c r="E38" s="46"/>
      <c r="F38" s="39"/>
      <c r="G38" s="17"/>
      <c r="H38" s="17"/>
      <c r="I38" s="17"/>
      <c r="J38" s="17"/>
      <c r="K38" s="46"/>
      <c r="L38" s="39">
        <v>600</v>
      </c>
      <c r="M38" s="116">
        <f>L38*42.146+1.94</f>
        <v>25289.54</v>
      </c>
      <c r="N38" s="46" t="s">
        <v>5</v>
      </c>
      <c r="O38" s="117"/>
      <c r="P38" s="17"/>
      <c r="Q38" s="46"/>
      <c r="R38">
        <f t="shared" si="0"/>
        <v>0</v>
      </c>
    </row>
    <row r="39" spans="1:21" x14ac:dyDescent="0.25">
      <c r="A39" s="39">
        <f t="shared" si="3"/>
        <v>4</v>
      </c>
      <c r="B39" s="34" t="s">
        <v>16</v>
      </c>
      <c r="C39" s="39"/>
      <c r="D39" s="12"/>
      <c r="E39" s="46"/>
      <c r="F39" s="39"/>
      <c r="G39" s="17"/>
      <c r="H39" s="17"/>
      <c r="I39" s="17"/>
      <c r="J39" s="17"/>
      <c r="K39" s="46"/>
      <c r="L39" s="39">
        <v>650</v>
      </c>
      <c r="M39" s="116">
        <f t="shared" si="2"/>
        <v>27394.9</v>
      </c>
      <c r="N39" s="46" t="s">
        <v>4</v>
      </c>
      <c r="O39" s="117"/>
      <c r="P39" s="17"/>
      <c r="Q39" s="46"/>
      <c r="R39">
        <f t="shared" si="0"/>
        <v>0</v>
      </c>
    </row>
    <row r="40" spans="1:21" x14ac:dyDescent="0.25">
      <c r="A40" s="39">
        <f t="shared" si="3"/>
        <v>5</v>
      </c>
      <c r="B40" s="34" t="s">
        <v>17</v>
      </c>
      <c r="C40" s="39"/>
      <c r="D40" s="12"/>
      <c r="E40" s="46"/>
      <c r="F40" s="39"/>
      <c r="G40" s="17"/>
      <c r="H40" s="17"/>
      <c r="I40" s="17"/>
      <c r="J40" s="17"/>
      <c r="K40" s="46"/>
      <c r="L40" s="39">
        <v>450</v>
      </c>
      <c r="M40" s="116">
        <f t="shared" si="2"/>
        <v>18965.7</v>
      </c>
      <c r="N40" s="46" t="s">
        <v>2</v>
      </c>
      <c r="O40" s="117"/>
      <c r="P40" s="17"/>
      <c r="Q40" s="46"/>
      <c r="R40">
        <f t="shared" si="0"/>
        <v>0</v>
      </c>
    </row>
    <row r="41" spans="1:21" x14ac:dyDescent="0.25">
      <c r="A41" s="39">
        <f t="shared" si="3"/>
        <v>6</v>
      </c>
      <c r="B41" s="34" t="s">
        <v>33</v>
      </c>
      <c r="C41" s="39"/>
      <c r="D41" s="12"/>
      <c r="E41" s="46"/>
      <c r="F41" s="39"/>
      <c r="G41" s="17"/>
      <c r="H41" s="17"/>
      <c r="I41" s="17"/>
      <c r="J41" s="17"/>
      <c r="K41" s="46"/>
      <c r="L41" s="39"/>
      <c r="M41" s="116"/>
      <c r="N41" s="46"/>
      <c r="O41" s="117">
        <v>300</v>
      </c>
      <c r="P41" s="17">
        <v>17286</v>
      </c>
      <c r="Q41" s="46" t="s">
        <v>4</v>
      </c>
      <c r="R41">
        <f t="shared" si="0"/>
        <v>0</v>
      </c>
    </row>
    <row r="42" spans="1:21" x14ac:dyDescent="0.25">
      <c r="A42" s="39">
        <f t="shared" si="3"/>
        <v>7</v>
      </c>
      <c r="B42" s="34" t="s">
        <v>34</v>
      </c>
      <c r="C42" s="39"/>
      <c r="D42" s="12"/>
      <c r="E42" s="46"/>
      <c r="F42" s="39"/>
      <c r="G42" s="17"/>
      <c r="H42" s="17"/>
      <c r="I42" s="17"/>
      <c r="J42" s="17"/>
      <c r="K42" s="46"/>
      <c r="L42" s="39"/>
      <c r="M42" s="116"/>
      <c r="N42" s="46"/>
      <c r="O42" s="117">
        <v>300</v>
      </c>
      <c r="P42" s="17">
        <v>17286</v>
      </c>
      <c r="Q42" s="46" t="s">
        <v>2</v>
      </c>
      <c r="R42">
        <f t="shared" si="0"/>
        <v>0</v>
      </c>
    </row>
    <row r="43" spans="1:21" x14ac:dyDescent="0.25">
      <c r="A43" s="39">
        <f t="shared" si="3"/>
        <v>8</v>
      </c>
      <c r="B43" s="34" t="s">
        <v>32</v>
      </c>
      <c r="C43" s="39"/>
      <c r="D43" s="12"/>
      <c r="E43" s="46"/>
      <c r="F43" s="39"/>
      <c r="G43" s="17"/>
      <c r="H43" s="17"/>
      <c r="I43" s="17"/>
      <c r="J43" s="17"/>
      <c r="K43" s="46"/>
      <c r="L43" s="39"/>
      <c r="M43" s="116"/>
      <c r="N43" s="46"/>
      <c r="O43" s="117">
        <v>400</v>
      </c>
      <c r="P43" s="17">
        <v>23048</v>
      </c>
      <c r="Q43" s="46" t="s">
        <v>2</v>
      </c>
      <c r="R43">
        <f t="shared" si="0"/>
        <v>0</v>
      </c>
    </row>
    <row r="44" spans="1:21" x14ac:dyDescent="0.25">
      <c r="A44" s="39">
        <f t="shared" si="3"/>
        <v>9</v>
      </c>
      <c r="B44" s="34" t="s">
        <v>44</v>
      </c>
      <c r="C44" s="39"/>
      <c r="D44" s="12"/>
      <c r="E44" s="46"/>
      <c r="F44" s="39"/>
      <c r="G44" s="17"/>
      <c r="H44" s="17"/>
      <c r="I44" s="17"/>
      <c r="J44" s="17"/>
      <c r="K44" s="46"/>
      <c r="L44" s="39"/>
      <c r="M44" s="116"/>
      <c r="N44" s="46"/>
      <c r="O44" s="117"/>
      <c r="P44" s="17"/>
      <c r="Q44" s="46"/>
      <c r="R44">
        <f t="shared" si="0"/>
        <v>0</v>
      </c>
    </row>
    <row r="45" spans="1:21" x14ac:dyDescent="0.25">
      <c r="A45" s="39">
        <f t="shared" si="3"/>
        <v>10</v>
      </c>
      <c r="B45" s="34" t="s">
        <v>35</v>
      </c>
      <c r="C45" s="39"/>
      <c r="D45" s="12"/>
      <c r="E45" s="46"/>
      <c r="F45" s="39"/>
      <c r="G45" s="17"/>
      <c r="H45" s="17"/>
      <c r="I45" s="17"/>
      <c r="J45" s="17"/>
      <c r="K45" s="46"/>
      <c r="L45" s="39"/>
      <c r="M45" s="116"/>
      <c r="N45" s="46"/>
      <c r="O45" s="117">
        <v>500</v>
      </c>
      <c r="P45" s="17">
        <v>28810</v>
      </c>
      <c r="Q45" s="46" t="s">
        <v>4</v>
      </c>
      <c r="R45">
        <f t="shared" si="0"/>
        <v>0</v>
      </c>
    </row>
    <row r="46" spans="1:21" x14ac:dyDescent="0.25">
      <c r="A46" s="39">
        <f t="shared" si="3"/>
        <v>11</v>
      </c>
      <c r="B46" s="33" t="s">
        <v>18</v>
      </c>
      <c r="C46" s="39"/>
      <c r="D46" s="12"/>
      <c r="E46" s="46"/>
      <c r="F46" s="39"/>
      <c r="G46" s="17"/>
      <c r="H46" s="17"/>
      <c r="I46" s="17"/>
      <c r="J46" s="17"/>
      <c r="K46" s="46"/>
      <c r="L46" s="39">
        <v>200</v>
      </c>
      <c r="M46" s="116">
        <f t="shared" si="2"/>
        <v>8429.2000000000007</v>
      </c>
      <c r="N46" s="46" t="s">
        <v>3</v>
      </c>
      <c r="O46" s="117"/>
      <c r="P46" s="17"/>
      <c r="Q46" s="46"/>
      <c r="R46">
        <f t="shared" si="0"/>
        <v>0</v>
      </c>
    </row>
    <row r="47" spans="1:21" x14ac:dyDescent="0.25">
      <c r="A47" s="39">
        <f t="shared" si="3"/>
        <v>12</v>
      </c>
      <c r="B47" s="33" t="s">
        <v>50</v>
      </c>
      <c r="C47" s="39"/>
      <c r="D47" s="12"/>
      <c r="E47" s="46"/>
      <c r="F47" s="39">
        <v>1100</v>
      </c>
      <c r="G47" s="17">
        <v>51102</v>
      </c>
      <c r="H47" s="17" t="s">
        <v>4</v>
      </c>
      <c r="I47" s="17">
        <v>67</v>
      </c>
      <c r="J47" s="17">
        <v>12280</v>
      </c>
      <c r="K47" s="46" t="s">
        <v>4</v>
      </c>
      <c r="L47" s="39"/>
      <c r="M47" s="116"/>
      <c r="N47" s="46"/>
      <c r="O47" s="117"/>
      <c r="P47" s="17"/>
      <c r="Q47" s="46"/>
      <c r="R47">
        <f t="shared" si="0"/>
        <v>63382</v>
      </c>
    </row>
    <row r="48" spans="1:21" x14ac:dyDescent="0.25">
      <c r="A48" s="39">
        <f t="shared" si="3"/>
        <v>13</v>
      </c>
      <c r="B48" s="33" t="s">
        <v>51</v>
      </c>
      <c r="C48" s="39"/>
      <c r="D48" s="12"/>
      <c r="E48" s="46"/>
      <c r="F48" s="39">
        <v>321</v>
      </c>
      <c r="G48" s="17">
        <v>16698</v>
      </c>
      <c r="H48" s="17" t="s">
        <v>8</v>
      </c>
      <c r="I48" s="17">
        <v>82</v>
      </c>
      <c r="J48" s="17">
        <v>18773</v>
      </c>
      <c r="K48" s="46" t="s">
        <v>8</v>
      </c>
      <c r="L48" s="39"/>
      <c r="M48" s="116"/>
      <c r="N48" s="46"/>
      <c r="O48" s="117"/>
      <c r="P48" s="17"/>
      <c r="Q48" s="46"/>
      <c r="R48">
        <f t="shared" si="0"/>
        <v>35471</v>
      </c>
    </row>
    <row r="49" spans="1:18" x14ac:dyDescent="0.25">
      <c r="A49" s="39">
        <f t="shared" si="3"/>
        <v>14</v>
      </c>
      <c r="B49" s="33" t="s">
        <v>52</v>
      </c>
      <c r="C49" s="39"/>
      <c r="D49" s="12"/>
      <c r="E49" s="46"/>
      <c r="F49" s="39">
        <v>327</v>
      </c>
      <c r="G49" s="17">
        <v>17011</v>
      </c>
      <c r="H49" s="17" t="s">
        <v>8</v>
      </c>
      <c r="I49" s="17">
        <v>135</v>
      </c>
      <c r="J49" s="17">
        <v>30719</v>
      </c>
      <c r="K49" s="46" t="s">
        <v>8</v>
      </c>
      <c r="L49" s="39"/>
      <c r="M49" s="116"/>
      <c r="N49" s="46"/>
      <c r="O49" s="117"/>
      <c r="P49" s="17"/>
      <c r="Q49" s="46"/>
      <c r="R49">
        <f t="shared" si="0"/>
        <v>47730</v>
      </c>
    </row>
    <row r="50" spans="1:18" x14ac:dyDescent="0.25">
      <c r="A50" s="39">
        <f t="shared" si="3"/>
        <v>15</v>
      </c>
      <c r="B50" s="33" t="s">
        <v>53</v>
      </c>
      <c r="C50" s="39"/>
      <c r="D50" s="12"/>
      <c r="E50" s="46"/>
      <c r="F50" s="39">
        <v>351</v>
      </c>
      <c r="G50" s="17">
        <v>18259</v>
      </c>
      <c r="H50" s="17" t="s">
        <v>8</v>
      </c>
      <c r="I50" s="17">
        <v>48</v>
      </c>
      <c r="J50" s="17">
        <v>10922</v>
      </c>
      <c r="K50" s="46" t="s">
        <v>8</v>
      </c>
      <c r="L50" s="39"/>
      <c r="M50" s="116"/>
      <c r="N50" s="46"/>
      <c r="O50" s="117"/>
      <c r="P50" s="17"/>
      <c r="Q50" s="46"/>
      <c r="R50">
        <f t="shared" si="0"/>
        <v>29181</v>
      </c>
    </row>
    <row r="51" spans="1:18" x14ac:dyDescent="0.25">
      <c r="A51" s="39">
        <f t="shared" si="3"/>
        <v>16</v>
      </c>
      <c r="B51" s="33" t="s">
        <v>54</v>
      </c>
      <c r="C51" s="39"/>
      <c r="D51" s="12"/>
      <c r="E51" s="46"/>
      <c r="F51" s="39">
        <v>324</v>
      </c>
      <c r="G51" s="17">
        <v>16854</v>
      </c>
      <c r="H51" s="17" t="s">
        <v>8</v>
      </c>
      <c r="I51" s="17">
        <v>39</v>
      </c>
      <c r="J51" s="17">
        <v>8874</v>
      </c>
      <c r="K51" s="46" t="s">
        <v>8</v>
      </c>
      <c r="L51" s="39"/>
      <c r="M51" s="116"/>
      <c r="N51" s="46"/>
      <c r="O51" s="117"/>
      <c r="P51" s="17"/>
      <c r="Q51" s="46"/>
      <c r="R51">
        <f t="shared" si="0"/>
        <v>25728</v>
      </c>
    </row>
    <row r="52" spans="1:18" x14ac:dyDescent="0.25">
      <c r="A52" s="39">
        <f t="shared" si="3"/>
        <v>17</v>
      </c>
      <c r="B52" s="33" t="s">
        <v>55</v>
      </c>
      <c r="C52" s="39"/>
      <c r="D52" s="12"/>
      <c r="E52" s="46"/>
      <c r="F52" s="39">
        <v>261</v>
      </c>
      <c r="G52" s="17">
        <v>13577</v>
      </c>
      <c r="H52" s="17" t="s">
        <v>8</v>
      </c>
      <c r="I52" s="17">
        <v>110</v>
      </c>
      <c r="J52" s="17">
        <v>25031</v>
      </c>
      <c r="K52" s="46" t="s">
        <v>8</v>
      </c>
      <c r="L52" s="39"/>
      <c r="M52" s="116"/>
      <c r="N52" s="46"/>
      <c r="O52" s="117"/>
      <c r="P52" s="17"/>
      <c r="Q52" s="46"/>
      <c r="R52">
        <f t="shared" si="0"/>
        <v>38608</v>
      </c>
    </row>
    <row r="53" spans="1:18" x14ac:dyDescent="0.25">
      <c r="A53" s="39">
        <f t="shared" si="3"/>
        <v>18</v>
      </c>
      <c r="B53" s="33" t="s">
        <v>56</v>
      </c>
      <c r="C53" s="39"/>
      <c r="D53" s="12"/>
      <c r="E53" s="46"/>
      <c r="F53" s="39"/>
      <c r="G53" s="17"/>
      <c r="H53" s="17"/>
      <c r="I53" s="17">
        <v>30</v>
      </c>
      <c r="J53" s="17">
        <v>6827</v>
      </c>
      <c r="K53" s="46" t="s">
        <v>8</v>
      </c>
      <c r="L53" s="39"/>
      <c r="M53" s="116"/>
      <c r="N53" s="46"/>
      <c r="O53" s="117"/>
      <c r="P53" s="17"/>
      <c r="Q53" s="46"/>
      <c r="R53">
        <f t="shared" si="0"/>
        <v>6827</v>
      </c>
    </row>
    <row r="54" spans="1:18" x14ac:dyDescent="0.25">
      <c r="A54" s="39">
        <f t="shared" si="3"/>
        <v>19</v>
      </c>
      <c r="B54" s="33" t="s">
        <v>19</v>
      </c>
      <c r="C54" s="39"/>
      <c r="D54" s="12"/>
      <c r="E54" s="46"/>
      <c r="F54" s="39"/>
      <c r="G54" s="17"/>
      <c r="H54" s="17"/>
      <c r="I54" s="17"/>
      <c r="J54" s="17"/>
      <c r="K54" s="46"/>
      <c r="L54" s="39">
        <v>150</v>
      </c>
      <c r="M54" s="116">
        <f>L54*66.03</f>
        <v>9904.5</v>
      </c>
      <c r="N54" s="46" t="s">
        <v>7</v>
      </c>
      <c r="O54" s="117"/>
      <c r="P54" s="17"/>
      <c r="Q54" s="46"/>
      <c r="R54">
        <f t="shared" si="0"/>
        <v>0</v>
      </c>
    </row>
    <row r="55" spans="1:18" x14ac:dyDescent="0.25">
      <c r="A55" s="39">
        <f t="shared" si="3"/>
        <v>20</v>
      </c>
      <c r="B55" s="33" t="s">
        <v>57</v>
      </c>
      <c r="C55" s="39"/>
      <c r="D55" s="12"/>
      <c r="E55" s="46"/>
      <c r="F55" s="39"/>
      <c r="G55" s="17"/>
      <c r="H55" s="17"/>
      <c r="I55" s="17"/>
      <c r="J55" s="17"/>
      <c r="K55" s="46"/>
      <c r="L55" s="39"/>
      <c r="M55" s="116"/>
      <c r="N55" s="46"/>
      <c r="O55" s="117"/>
      <c r="P55" s="17"/>
      <c r="Q55" s="46"/>
      <c r="R55">
        <f t="shared" si="0"/>
        <v>0</v>
      </c>
    </row>
    <row r="56" spans="1:18" x14ac:dyDescent="0.25">
      <c r="A56" s="39">
        <f t="shared" si="3"/>
        <v>21</v>
      </c>
      <c r="B56" s="33" t="s">
        <v>20</v>
      </c>
      <c r="C56" s="39"/>
      <c r="D56" s="12"/>
      <c r="E56" s="46"/>
      <c r="F56" s="39"/>
      <c r="G56" s="17"/>
      <c r="H56" s="17"/>
      <c r="I56" s="17"/>
      <c r="J56" s="17"/>
      <c r="K56" s="46"/>
      <c r="L56" s="39">
        <v>130</v>
      </c>
      <c r="M56" s="116">
        <f t="shared" ref="M56:M65" si="4">L56*66.03</f>
        <v>8583.9</v>
      </c>
      <c r="N56" s="46" t="s">
        <v>7</v>
      </c>
      <c r="O56" s="117"/>
      <c r="P56" s="17"/>
      <c r="Q56" s="46"/>
      <c r="R56">
        <f t="shared" si="0"/>
        <v>0</v>
      </c>
    </row>
    <row r="57" spans="1:18" x14ac:dyDescent="0.25">
      <c r="A57" s="39"/>
      <c r="B57" s="33" t="s">
        <v>40</v>
      </c>
      <c r="C57" s="39"/>
      <c r="D57" s="12"/>
      <c r="E57" s="46"/>
      <c r="F57" s="39">
        <v>120</v>
      </c>
      <c r="G57" s="17">
        <v>6274</v>
      </c>
      <c r="H57" s="17" t="s">
        <v>2</v>
      </c>
      <c r="I57" s="17"/>
      <c r="J57" s="17"/>
      <c r="K57" s="46" t="s">
        <v>2</v>
      </c>
      <c r="L57" s="39"/>
      <c r="M57" s="116"/>
      <c r="N57" s="46"/>
      <c r="O57" s="117"/>
      <c r="P57" s="17"/>
      <c r="Q57" s="46"/>
    </row>
    <row r="58" spans="1:18" x14ac:dyDescent="0.25">
      <c r="A58" s="39"/>
      <c r="B58" s="33" t="s">
        <v>42</v>
      </c>
      <c r="C58" s="39"/>
      <c r="D58" s="12"/>
      <c r="E58" s="46"/>
      <c r="F58" s="39">
        <v>475</v>
      </c>
      <c r="G58" s="17">
        <v>24831</v>
      </c>
      <c r="H58" s="17" t="s">
        <v>2</v>
      </c>
      <c r="I58" s="17">
        <v>134</v>
      </c>
      <c r="J58" s="17">
        <v>30491</v>
      </c>
      <c r="K58" s="46" t="s">
        <v>2</v>
      </c>
      <c r="L58" s="39"/>
      <c r="M58" s="116"/>
      <c r="N58" s="46"/>
      <c r="O58" s="117"/>
      <c r="P58" s="17"/>
      <c r="Q58" s="46"/>
    </row>
    <row r="59" spans="1:18" x14ac:dyDescent="0.25">
      <c r="A59" s="39"/>
      <c r="B59" s="33" t="s">
        <v>43</v>
      </c>
      <c r="C59" s="39"/>
      <c r="D59" s="12"/>
      <c r="E59" s="46"/>
      <c r="F59" s="39">
        <v>450</v>
      </c>
      <c r="G59" s="17">
        <v>23524</v>
      </c>
      <c r="H59" s="17" t="s">
        <v>2</v>
      </c>
      <c r="I59" s="17">
        <v>128</v>
      </c>
      <c r="J59" s="17">
        <v>29126</v>
      </c>
      <c r="K59" s="46" t="s">
        <v>2</v>
      </c>
      <c r="L59" s="39"/>
      <c r="M59" s="116"/>
      <c r="N59" s="46"/>
      <c r="O59" s="117"/>
      <c r="P59" s="17"/>
      <c r="Q59" s="46"/>
    </row>
    <row r="60" spans="1:18" x14ac:dyDescent="0.25">
      <c r="A60" s="39"/>
      <c r="B60" s="33" t="s">
        <v>41</v>
      </c>
      <c r="C60" s="39"/>
      <c r="D60" s="12"/>
      <c r="E60" s="46"/>
      <c r="F60" s="39"/>
      <c r="G60" s="17"/>
      <c r="H60" s="17"/>
      <c r="I60" s="17">
        <v>80</v>
      </c>
      <c r="J60" s="17">
        <v>18437</v>
      </c>
      <c r="K60" s="46" t="s">
        <v>2</v>
      </c>
      <c r="L60" s="39"/>
      <c r="M60" s="116"/>
      <c r="N60" s="46"/>
      <c r="O60" s="117"/>
      <c r="P60" s="17"/>
      <c r="Q60" s="46"/>
    </row>
    <row r="61" spans="1:18" ht="30" x14ac:dyDescent="0.25">
      <c r="A61" s="39"/>
      <c r="B61" s="34" t="s">
        <v>39</v>
      </c>
      <c r="C61" s="39"/>
      <c r="D61" s="12"/>
      <c r="E61" s="40"/>
      <c r="F61" s="39"/>
      <c r="G61" s="17"/>
      <c r="H61" s="17"/>
      <c r="I61" s="17">
        <v>158</v>
      </c>
      <c r="J61" s="17">
        <v>31304</v>
      </c>
      <c r="K61" s="46" t="s">
        <v>8</v>
      </c>
      <c r="L61" s="39"/>
      <c r="M61" s="116"/>
      <c r="N61" s="46"/>
      <c r="O61" s="117"/>
      <c r="P61" s="17"/>
      <c r="Q61" s="46"/>
    </row>
    <row r="62" spans="1:18" x14ac:dyDescent="0.25">
      <c r="A62" s="39">
        <f>1+A56</f>
        <v>22</v>
      </c>
      <c r="B62" s="33" t="s">
        <v>21</v>
      </c>
      <c r="C62" s="126"/>
      <c r="D62" s="12"/>
      <c r="E62" s="46"/>
      <c r="F62" s="39"/>
      <c r="G62" s="17"/>
      <c r="H62" s="17"/>
      <c r="I62" s="17"/>
      <c r="J62" s="17"/>
      <c r="K62" s="46"/>
      <c r="L62" s="39">
        <v>130</v>
      </c>
      <c r="M62" s="116">
        <f t="shared" si="4"/>
        <v>8583.9</v>
      </c>
      <c r="N62" s="46" t="s">
        <v>6</v>
      </c>
      <c r="O62" s="117"/>
      <c r="P62" s="17"/>
      <c r="Q62" s="46"/>
      <c r="R62">
        <f t="shared" si="0"/>
        <v>0</v>
      </c>
    </row>
    <row r="63" spans="1:18" x14ac:dyDescent="0.25">
      <c r="A63" s="39">
        <f t="shared" si="3"/>
        <v>23</v>
      </c>
      <c r="B63" s="33" t="s">
        <v>22</v>
      </c>
      <c r="C63" s="126"/>
      <c r="D63" s="12"/>
      <c r="E63" s="46"/>
      <c r="F63" s="39"/>
      <c r="G63" s="17"/>
      <c r="H63" s="17"/>
      <c r="I63" s="17"/>
      <c r="J63" s="17"/>
      <c r="K63" s="46"/>
      <c r="L63" s="39">
        <v>130</v>
      </c>
      <c r="M63" s="116">
        <f t="shared" si="4"/>
        <v>8583.9</v>
      </c>
      <c r="N63" s="46" t="s">
        <v>6</v>
      </c>
      <c r="O63" s="117"/>
      <c r="P63" s="17"/>
      <c r="Q63" s="46"/>
      <c r="R63">
        <f t="shared" si="0"/>
        <v>0</v>
      </c>
    </row>
    <row r="64" spans="1:18" x14ac:dyDescent="0.25">
      <c r="A64" s="39">
        <f t="shared" si="3"/>
        <v>24</v>
      </c>
      <c r="B64" s="33" t="s">
        <v>23</v>
      </c>
      <c r="C64" s="126"/>
      <c r="D64" s="12"/>
      <c r="E64" s="46"/>
      <c r="F64" s="39"/>
      <c r="G64" s="17"/>
      <c r="H64" s="17"/>
      <c r="I64" s="17"/>
      <c r="J64" s="17"/>
      <c r="K64" s="46"/>
      <c r="L64" s="39">
        <v>130</v>
      </c>
      <c r="M64" s="116">
        <f t="shared" si="4"/>
        <v>8583.9</v>
      </c>
      <c r="N64" s="46" t="s">
        <v>6</v>
      </c>
      <c r="O64" s="117"/>
      <c r="P64" s="17"/>
      <c r="Q64" s="46"/>
      <c r="R64">
        <f t="shared" si="0"/>
        <v>0</v>
      </c>
    </row>
    <row r="65" spans="1:19" ht="15.75" thickBot="1" x14ac:dyDescent="0.3">
      <c r="A65" s="82">
        <f t="shared" si="3"/>
        <v>25</v>
      </c>
      <c r="B65" s="127" t="s">
        <v>24</v>
      </c>
      <c r="C65" s="128"/>
      <c r="D65" s="129"/>
      <c r="E65" s="86"/>
      <c r="F65" s="82"/>
      <c r="G65" s="84"/>
      <c r="H65" s="84"/>
      <c r="I65" s="84"/>
      <c r="J65" s="84"/>
      <c r="K65" s="86"/>
      <c r="L65" s="82">
        <v>130</v>
      </c>
      <c r="M65" s="130">
        <f t="shared" si="4"/>
        <v>8583.9</v>
      </c>
      <c r="N65" s="86" t="s">
        <v>7</v>
      </c>
      <c r="O65" s="131"/>
      <c r="P65" s="84"/>
      <c r="Q65" s="86"/>
      <c r="R65">
        <f t="shared" si="0"/>
        <v>0</v>
      </c>
    </row>
    <row r="66" spans="1:19" s="10" customFormat="1" ht="15.75" thickBot="1" x14ac:dyDescent="0.3">
      <c r="A66" s="132"/>
      <c r="B66" s="133" t="s">
        <v>81</v>
      </c>
      <c r="C66" s="132"/>
      <c r="D66" s="134"/>
      <c r="E66" s="135"/>
      <c r="F66" s="136">
        <f>SUM(F36:F65)</f>
        <v>4379</v>
      </c>
      <c r="G66" s="137">
        <f>SUM(G36:G65)</f>
        <v>222109</v>
      </c>
      <c r="H66" s="137"/>
      <c r="I66" s="137">
        <f>SUM(I36:I65)</f>
        <v>1079</v>
      </c>
      <c r="J66" s="137">
        <f>SUM(J36:J65)</f>
        <v>238115</v>
      </c>
      <c r="K66" s="135"/>
      <c r="L66" s="136"/>
      <c r="M66" s="138"/>
      <c r="N66" s="135"/>
      <c r="O66" s="139"/>
      <c r="P66" s="137"/>
      <c r="Q66" s="135"/>
      <c r="S66" s="10">
        <f>G66+J66</f>
        <v>460224</v>
      </c>
    </row>
    <row r="67" spans="1:19" s="10" customFormat="1" ht="15.75" thickBot="1" x14ac:dyDescent="0.3">
      <c r="A67" s="132"/>
      <c r="B67" s="133" t="s">
        <v>82</v>
      </c>
      <c r="C67" s="132">
        <f>SUM(C15:C66)</f>
        <v>5</v>
      </c>
      <c r="D67" s="134">
        <f>SUM(D15:D66)</f>
        <v>330900</v>
      </c>
      <c r="E67" s="135"/>
      <c r="F67" s="140">
        <f>F19+F34+F66</f>
        <v>8252</v>
      </c>
      <c r="G67" s="141">
        <f>G19+G34+G66</f>
        <v>432497</v>
      </c>
      <c r="H67" s="141"/>
      <c r="I67" s="141">
        <f>I19+I34+I66</f>
        <v>2098</v>
      </c>
      <c r="J67" s="141">
        <f>J19+J34+J66</f>
        <v>461670</v>
      </c>
      <c r="K67" s="135"/>
      <c r="L67" s="140">
        <f>SUM(L14:L66)</f>
        <v>3910</v>
      </c>
      <c r="M67" s="141">
        <f>SUM(M14:M66)</f>
        <v>183899.99999999997</v>
      </c>
      <c r="N67" s="142"/>
      <c r="O67" s="143">
        <f>SUM(O14:O66)</f>
        <v>1500</v>
      </c>
      <c r="P67" s="141">
        <f>SUM(P14:P66)</f>
        <v>86430</v>
      </c>
      <c r="Q67" s="142"/>
      <c r="S67" s="10">
        <f>G67+J67</f>
        <v>894167</v>
      </c>
    </row>
    <row r="68" spans="1:19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1"/>
      <c r="N68" s="20"/>
      <c r="O68" s="20"/>
      <c r="P68" s="20"/>
      <c r="Q68" s="20"/>
    </row>
    <row r="71" spans="1:19" ht="30" x14ac:dyDescent="0.25">
      <c r="B71" s="92" t="s">
        <v>39</v>
      </c>
      <c r="C71" s="91"/>
      <c r="D71" s="95"/>
      <c r="E71" s="96"/>
      <c r="F71" s="91"/>
      <c r="G71" s="93"/>
      <c r="H71" s="93"/>
      <c r="I71" s="93">
        <v>246</v>
      </c>
      <c r="J71" s="93">
        <v>49052</v>
      </c>
      <c r="K71" s="94" t="s">
        <v>8</v>
      </c>
    </row>
  </sheetData>
  <mergeCells count="29">
    <mergeCell ref="A10:Q10"/>
    <mergeCell ref="E3:G3"/>
    <mergeCell ref="M3:P3"/>
    <mergeCell ref="E4:H4"/>
    <mergeCell ref="M4:P4"/>
    <mergeCell ref="A9:Q9"/>
    <mergeCell ref="A12:A13"/>
    <mergeCell ref="B12:B13"/>
    <mergeCell ref="C12:E12"/>
    <mergeCell ref="F12:H12"/>
    <mergeCell ref="I12:K12"/>
    <mergeCell ref="O12:Q12"/>
    <mergeCell ref="F14:K14"/>
    <mergeCell ref="C16:C17"/>
    <mergeCell ref="D16:D17"/>
    <mergeCell ref="E16:E17"/>
    <mergeCell ref="F16:F17"/>
    <mergeCell ref="G16:G17"/>
    <mergeCell ref="H16:H17"/>
    <mergeCell ref="I16:I17"/>
    <mergeCell ref="J16:J17"/>
    <mergeCell ref="L12:N12"/>
    <mergeCell ref="F35:K35"/>
    <mergeCell ref="K16:K17"/>
    <mergeCell ref="R16:R17"/>
    <mergeCell ref="F20:K20"/>
    <mergeCell ref="C29:C30"/>
    <mergeCell ref="D29:D30"/>
    <mergeCell ref="E29:E30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Лист2</vt:lpstr>
      <vt:lpstr>комплексный</vt:lpstr>
      <vt:lpstr>комплексный (2)</vt:lpstr>
      <vt:lpstr>комплексный!Область_печати</vt:lpstr>
      <vt:lpstr>'комплексный (2)'!Область_печати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Шашкова Виктория Александровна</dc:creator>
  <cp:lastModifiedBy>THEAMLSV</cp:lastModifiedBy>
  <cp:lastPrinted>2026-02-10T13:04:17Z</cp:lastPrinted>
  <dcterms:created xsi:type="dcterms:W3CDTF">2015-06-05T18:19:34Z</dcterms:created>
  <dcterms:modified xsi:type="dcterms:W3CDTF">2026-04-13T07:41:30Z</dcterms:modified>
</cp:coreProperties>
</file>