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tabRatio="898" firstSheet="1" activeTab="1"/>
  </bookViews>
  <sheets>
    <sheet name="краткая  инструкция)" sheetId="1" state="hidden" r:id="rId1"/>
    <sheet name="Заявка" sheetId="2" r:id="rId2"/>
    <sheet name="Заключение" sheetId="3" state="hidden" r:id="rId3"/>
    <sheet name="Лист1" sheetId="4" r:id="rId4"/>
    <sheet name="Критерии" sheetId="5" state="hidden" r:id="rId5"/>
    <sheet name="баланс взаимосв.комп" sheetId="6" state="hidden" r:id="rId6"/>
    <sheet name="Карточка клиента" sheetId="7" state="hidden" r:id="rId7"/>
    <sheet name="Отчет кредитный портфель" sheetId="8" state="hidden" r:id="rId8"/>
    <sheet name="Стресс-тестирование" sheetId="9" state="hidden" r:id="rId9"/>
    <sheet name="2 кредит стандарт_5.1." sheetId="10" state="hidden" r:id="rId10"/>
    <sheet name="5.2. упрощенка ИП" sheetId="11" state="hidden" r:id="rId11"/>
    <sheet name=" микро _5.3.1 " sheetId="12" state="hidden" r:id="rId12"/>
    <sheet name=" микро_5.3.2 меннее 6 мес" sheetId="13" state="hidden" r:id="rId13"/>
    <sheet name="лизинг_факторинг_5.4" sheetId="14" state="hidden" r:id="rId14"/>
    <sheet name="8 гарантии_5.5" sheetId="15" state="hidden" r:id="rId15"/>
    <sheet name="банки-резиденты 6.5" sheetId="16" state="hidden" r:id="rId16"/>
    <sheet name="банки нерезиденты 6.6" sheetId="17" state="hidden" r:id="rId17"/>
  </sheets>
  <externalReferences>
    <externalReference r:id="rId20"/>
  </externalReferences>
  <definedNames>
    <definedName name="достаточность" localSheetId="12">' микро_5.3.2 меннее 6 мес'!#REF!</definedName>
    <definedName name="достаточность" localSheetId="14">'8 гарантии_5.5'!#REF!</definedName>
    <definedName name="достаточность" localSheetId="13">'лизинг_факторинг_5.4'!#REF!</definedName>
    <definedName name="достаточность">'2 кредит стандарт_5.1.'!#REF!</definedName>
    <definedName name="_xlnm.Print_Area" localSheetId="11">' микро _5.3.1 '!$A$1:$U$37</definedName>
    <definedName name="_xlnm.Print_Area" localSheetId="12">' микро_5.3.2 меннее 6 мес'!$A$1:$R$36</definedName>
    <definedName name="_xlnm.Print_Area" localSheetId="9">'2 кредит стандарт_5.1.'!$A$1:$AG$56</definedName>
    <definedName name="_xlnm.Print_Area" localSheetId="10">'5.2. упрощенка ИП'!$A$1:$U$43</definedName>
    <definedName name="_xlnm.Print_Area" localSheetId="14">'8 гарантии_5.5'!$A$1:$X$55</definedName>
    <definedName name="_xlnm.Print_Area" localSheetId="5">'баланс взаимосв.комп'!$A$1:$W$105,'баланс взаимосв.комп'!$106:$158</definedName>
    <definedName name="_xlnm.Print_Area" localSheetId="2">'Заключение'!$A$1:$J$129</definedName>
    <definedName name="_xlnm.Print_Area" localSheetId="1">'Заявка'!$A$1:$J$199</definedName>
    <definedName name="_xlnm.Print_Area" localSheetId="6">'Карточка клиента'!$A$1:$K$45</definedName>
    <definedName name="_xlnm.Print_Area" localSheetId="13">'лизинг_факторинг_5.4'!$A$1:$AB$54</definedName>
    <definedName name="ОКРУГЛ">'баланс взаимосв.комп'!$N$106</definedName>
  </definedNames>
  <calcPr fullCalcOnLoad="1"/>
</workbook>
</file>

<file path=xl/comments10.xml><?xml version="1.0" encoding="utf-8"?>
<comments xmlns="http://schemas.openxmlformats.org/spreadsheetml/2006/main">
  <authors>
    <author>Shestakovich</author>
    <author>Olga</author>
  </authors>
  <commentList>
    <comment ref="C49" authorId="0">
      <text>
        <r>
          <rPr>
            <b/>
            <sz val="8"/>
            <rFont val="Tahoma"/>
            <family val="2"/>
          </rPr>
          <t>Shestakovich:</t>
        </r>
        <r>
          <rPr>
            <sz val="8"/>
            <rFont val="Tahoma"/>
            <family val="2"/>
          </rPr>
          <t xml:space="preserve">
При отсутствии подходящего вывода в раскрывающихся списках эти строки скрываются  и вывод вручную вписывается в ячейку С 46</t>
        </r>
      </text>
    </comment>
    <comment ref="G10" authorId="1">
      <text>
        <r>
          <rPr>
            <b/>
            <sz val="9"/>
            <rFont val="Tahoma"/>
            <family val="2"/>
          </rPr>
          <t>на основании расчета стоимости чистых активов</t>
        </r>
      </text>
    </comment>
  </commentList>
</comments>
</file>

<file path=xl/comments11.xml><?xml version="1.0" encoding="utf-8"?>
<comments xmlns="http://schemas.openxmlformats.org/spreadsheetml/2006/main">
  <authors>
    <author>Shestakovich</author>
  </authors>
  <commentList>
    <comment ref="A33" authorId="0">
      <text>
        <r>
          <rPr>
            <b/>
            <sz val="8"/>
            <rFont val="Tahoma"/>
            <family val="2"/>
          </rPr>
          <t>Shestakovich:</t>
        </r>
        <r>
          <rPr>
            <sz val="8"/>
            <rFont val="Tahoma"/>
            <family val="2"/>
          </rPr>
          <t xml:space="preserve">
При анализе клиента по договору ЛИЗИНГА эту строку необходимо скрыть</t>
        </r>
      </text>
    </comment>
  </commentList>
</comments>
</file>

<file path=xl/comments14.xml><?xml version="1.0" encoding="utf-8"?>
<comments xmlns="http://schemas.openxmlformats.org/spreadsheetml/2006/main">
  <authors>
    <author>Olga</author>
    <author>Shestakovich</author>
  </authors>
  <commentList>
    <comment ref="H10" authorId="0">
      <text>
        <r>
          <rPr>
            <b/>
            <sz val="9"/>
            <rFont val="Tahoma"/>
            <family val="2"/>
          </rPr>
          <t>на основании расчета стоимости чистых активов</t>
        </r>
      </text>
    </comment>
    <comment ref="C47" authorId="1">
      <text>
        <r>
          <rPr>
            <b/>
            <sz val="8"/>
            <rFont val="Tahoma"/>
            <family val="2"/>
          </rPr>
          <t>Shestakovich:</t>
        </r>
        <r>
          <rPr>
            <sz val="8"/>
            <rFont val="Tahoma"/>
            <family val="2"/>
          </rPr>
          <t xml:space="preserve">
При отсутствии подходящего вывода в раскрывающихся списках эти строки скрываются  и вывод вручную вписывается в ячейку С 46</t>
        </r>
      </text>
    </comment>
  </commentList>
</comments>
</file>

<file path=xl/comments15.xml><?xml version="1.0" encoding="utf-8"?>
<comments xmlns="http://schemas.openxmlformats.org/spreadsheetml/2006/main">
  <authors>
    <author>Olga</author>
    <author>Shestakovich</author>
  </authors>
  <commentList>
    <comment ref="H10" authorId="0">
      <text>
        <r>
          <rPr>
            <b/>
            <sz val="9"/>
            <rFont val="Tahoma"/>
            <family val="2"/>
          </rPr>
          <t>на основании расчета стоимости чистых активов</t>
        </r>
      </text>
    </comment>
    <comment ref="C48" authorId="1">
      <text>
        <r>
          <rPr>
            <b/>
            <sz val="8"/>
            <rFont val="Tahoma"/>
            <family val="2"/>
          </rPr>
          <t>Shestakovich:</t>
        </r>
        <r>
          <rPr>
            <sz val="8"/>
            <rFont val="Tahoma"/>
            <family val="2"/>
          </rPr>
          <t xml:space="preserve">
При отсутствии подходящего вывода в раскрывающихся списках эти строки скрываются  и вывод вручную вписывается в ячейку С 46</t>
        </r>
      </text>
    </comment>
  </commentList>
</comments>
</file>

<file path=xl/comments6.xml><?xml version="1.0" encoding="utf-8"?>
<comments xmlns="http://schemas.openxmlformats.org/spreadsheetml/2006/main">
  <authors>
    <author>Shestakovich</author>
  </authors>
  <commentList>
    <comment ref="B2" authorId="0">
      <text>
        <r>
          <rPr>
            <b/>
            <sz val="8"/>
            <rFont val="Tahoma"/>
            <family val="2"/>
          </rPr>
          <t>Широков И.Е.:</t>
        </r>
        <r>
          <rPr>
            <sz val="8"/>
            <rFont val="Tahoma"/>
            <family val="2"/>
          </rPr>
          <t xml:space="preserve">
Столбцы не используемые для анализа в балансе и в оценке необходимо скрыть</t>
        </r>
      </text>
    </comment>
  </commentList>
</comments>
</file>

<file path=xl/comments7.xml><?xml version="1.0" encoding="utf-8"?>
<comments xmlns="http://schemas.openxmlformats.org/spreadsheetml/2006/main">
  <authors>
    <author>bf bffpp</author>
  </authors>
  <commentList>
    <comment ref="I21" authorId="0">
      <text>
        <r>
          <rPr>
            <sz val="9"/>
            <rFont val="Tahoma"/>
            <family val="2"/>
          </rPr>
          <t xml:space="preserve">Специалист Фонда, заполняет белые ячейки
</t>
        </r>
      </text>
    </comment>
  </commentList>
</comments>
</file>

<file path=xl/comments9.xml><?xml version="1.0" encoding="utf-8"?>
<comments xmlns="http://schemas.openxmlformats.org/spreadsheetml/2006/main">
  <authors>
    <author>Шкруть Наталия</author>
  </authors>
  <commentList>
    <comment ref="A42" authorId="0">
      <text>
        <r>
          <rPr>
            <sz val="8"/>
            <rFont val="Tahoma"/>
            <family val="2"/>
          </rPr>
          <t>В данную ячейку в
водится официальный курс НБ РБ на дату составления бух.отчетности</t>
        </r>
      </text>
    </comment>
  </commentList>
</comments>
</file>

<file path=xl/sharedStrings.xml><?xml version="1.0" encoding="utf-8"?>
<sst xmlns="http://schemas.openxmlformats.org/spreadsheetml/2006/main" count="2764" uniqueCount="923">
  <si>
    <t>110</t>
  </si>
  <si>
    <t>120</t>
  </si>
  <si>
    <t>130</t>
  </si>
  <si>
    <t>нет</t>
  </si>
  <si>
    <t>010</t>
  </si>
  <si>
    <t>020</t>
  </si>
  <si>
    <t>050</t>
  </si>
  <si>
    <t>060</t>
  </si>
  <si>
    <t>да</t>
  </si>
  <si>
    <t>070</t>
  </si>
  <si>
    <t xml:space="preserve">Code of the line </t>
  </si>
  <si>
    <t>Unit of measure : BYR, mln</t>
  </si>
  <si>
    <t>Company's title:</t>
  </si>
  <si>
    <t>BALANCE SHEET  (short form)</t>
  </si>
  <si>
    <t>131</t>
  </si>
  <si>
    <t>132</t>
  </si>
  <si>
    <t>133</t>
  </si>
  <si>
    <t>040</t>
  </si>
  <si>
    <t>080</t>
  </si>
  <si>
    <t>090</t>
  </si>
  <si>
    <t>100</t>
  </si>
  <si>
    <t>210</t>
  </si>
  <si>
    <t>240</t>
  </si>
  <si>
    <t>030</t>
  </si>
  <si>
    <t>Title of the balance sheet line code</t>
  </si>
  <si>
    <t>ASSET</t>
  </si>
  <si>
    <t>I. Long-termed assets</t>
  </si>
  <si>
    <t>Fixed assets</t>
  </si>
  <si>
    <t xml:space="preserve">Intagible assets </t>
  </si>
  <si>
    <t xml:space="preserve">Income yielding investments into tangible assets </t>
  </si>
  <si>
    <t>including:investment immovable property</t>
  </si>
  <si>
    <t>financial lease (leasing)</t>
  </si>
  <si>
    <t>Investments into long-termed assets</t>
  </si>
  <si>
    <t>Long-termed financial investments</t>
  </si>
  <si>
    <t>Long-termed amounts receivables</t>
  </si>
  <si>
    <t>Total upon balance sheet section I</t>
  </si>
  <si>
    <t>Inventories</t>
  </si>
  <si>
    <t>Including: materials</t>
  </si>
  <si>
    <t>rearers and fatteners</t>
  </si>
  <si>
    <t>inventories in process and  intermediate inventories</t>
  </si>
  <si>
    <t>finished products and goods</t>
  </si>
  <si>
    <t xml:space="preserve">goods delivered </t>
  </si>
  <si>
    <t>Other inventories</t>
  </si>
  <si>
    <t>Long-termed assets  for realization</t>
  </si>
  <si>
    <t>VAT  upon goods, works and services purchased</t>
  </si>
  <si>
    <t xml:space="preserve">Short-termed amounts receivables </t>
  </si>
  <si>
    <t>Short-termed financial investments</t>
  </si>
  <si>
    <t>Money funds and their equivalents</t>
  </si>
  <si>
    <t>Other short-termed assets</t>
  </si>
  <si>
    <t>Total upon balance sheet section II</t>
  </si>
  <si>
    <t xml:space="preserve">BALANCE SHEET </t>
  </si>
  <si>
    <t>Equity and liabilities</t>
  </si>
  <si>
    <t>III. EQUITY</t>
  </si>
  <si>
    <t>Authorized capital</t>
  </si>
  <si>
    <t>Treasury shares (shares in the equity)</t>
  </si>
  <si>
    <t>Reserved fund</t>
  </si>
  <si>
    <t xml:space="preserve">Added fund </t>
  </si>
  <si>
    <t>Retained earnings (uncovered loss)</t>
  </si>
  <si>
    <t>Aimed financing</t>
  </si>
  <si>
    <t>Total upon balance sheet section III</t>
  </si>
  <si>
    <t>IV. Long-termed liabilities</t>
  </si>
  <si>
    <t xml:space="preserve">Long-termed credits and loans </t>
  </si>
  <si>
    <t>Short-termed debentures</t>
  </si>
  <si>
    <t>Short-termed amounts payable</t>
  </si>
  <si>
    <t>including : delivers, contractors, performers</t>
  </si>
  <si>
    <t>advanced payments received</t>
  </si>
  <si>
    <t xml:space="preserve">social insurance and security </t>
  </si>
  <si>
    <t>salary payments</t>
  </si>
  <si>
    <t>taxes and dues</t>
  </si>
  <si>
    <t>leasing payments</t>
  </si>
  <si>
    <t>property holders  (shareholders, participants)</t>
  </si>
  <si>
    <t>other creditors</t>
  </si>
  <si>
    <t>Liabilities for realization</t>
  </si>
  <si>
    <t>Deferred revenue</t>
  </si>
  <si>
    <t>Reserves of future payments</t>
  </si>
  <si>
    <t>Other short-termed libilities</t>
  </si>
  <si>
    <t>Total upon balance sheet section V</t>
  </si>
  <si>
    <t xml:space="preserve">Long-termed liabilities upon leasing payments </t>
  </si>
  <si>
    <t xml:space="preserve">Deferred revenue </t>
  </si>
  <si>
    <t>Expenses and provisions</t>
  </si>
  <si>
    <t>Total upon balance sheet section IV</t>
  </si>
  <si>
    <t xml:space="preserve">Other long-termed liabilities </t>
  </si>
  <si>
    <t>V. Short-termed liabilities</t>
  </si>
  <si>
    <t>PROFIT AND LOSS ACCOUNT (short form)</t>
  </si>
  <si>
    <t xml:space="preserve">Sales revenue  </t>
  </si>
  <si>
    <t>Gross profit (010-020)</t>
  </si>
  <si>
    <t xml:space="preserve">Administrative costs </t>
  </si>
  <si>
    <t>Sale profit (loss) (030-040-050)</t>
  </si>
  <si>
    <t>Tax on profit</t>
  </si>
  <si>
    <t>Other taxes and dues being calculated from profit (losses)</t>
  </si>
  <si>
    <t xml:space="preserve">Amount of days within the period </t>
  </si>
  <si>
    <t>Sales revenue</t>
  </si>
  <si>
    <t>Prime cost</t>
  </si>
  <si>
    <t>Sale profit</t>
  </si>
  <si>
    <t>Profit  (loss)</t>
  </si>
  <si>
    <t>Profit  (loss) before taxation</t>
  </si>
  <si>
    <t>Net profit (loss)</t>
  </si>
  <si>
    <t>Balance sheet verification</t>
  </si>
  <si>
    <t>Profit verififcation</t>
  </si>
  <si>
    <t>Own current assets provision ratio  (0.10)</t>
  </si>
  <si>
    <t>Deferred tax assets</t>
  </si>
  <si>
    <t>Unpaid part of authorized capital</t>
  </si>
  <si>
    <t>Other amounts receivables</t>
  </si>
  <si>
    <t>I. Short-termed assets</t>
  </si>
  <si>
    <t>Deferred expenses</t>
  </si>
  <si>
    <t>Current liquidity coefficient (1.00)</t>
  </si>
  <si>
    <t>Deferred tax liabilities</t>
  </si>
  <si>
    <t xml:space="preserve">Short-termed credits and loans </t>
  </si>
  <si>
    <t xml:space="preserve">Others profits of current activity </t>
  </si>
  <si>
    <t>Profit (loss) of current activity (+-060+070-080)</t>
  </si>
  <si>
    <t xml:space="preserve">Incomes of investment activity </t>
  </si>
  <si>
    <t xml:space="preserve">Expenses of investment activity </t>
  </si>
  <si>
    <t xml:space="preserve">Incomes of financial activity </t>
  </si>
  <si>
    <t xml:space="preserve">Expenses of financial activity </t>
  </si>
  <si>
    <t xml:space="preserve">Others expenses of current activity </t>
  </si>
  <si>
    <t>Наименование строки баланса</t>
  </si>
  <si>
    <t>АКТИВ</t>
  </si>
  <si>
    <t>I. ДОЛГОСРОЧНЫЕ АКТИВЫ</t>
  </si>
  <si>
    <t xml:space="preserve">Основные средства </t>
  </si>
  <si>
    <t xml:space="preserve">Нематериальные активы </t>
  </si>
  <si>
    <t>Доходные вложения в материальные активы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</si>
  <si>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</si>
  <si>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</si>
  <si>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</si>
  <si>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</si>
  <si>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</si>
  <si>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</si>
  <si>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</si>
  <si>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</si>
  <si>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</si>
  <si>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 xml:space="preserve">Запасы </t>
  </si>
  <si>
    <t>В том числе:материалы</t>
  </si>
  <si>
    <t>животные на выращивании и откорме</t>
  </si>
  <si>
    <t xml:space="preserve">готовая продукция и товары </t>
  </si>
  <si>
    <t xml:space="preserve">товары отгруженные </t>
  </si>
  <si>
    <t>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</si>
  <si>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</si>
  <si>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</si>
  <si>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</si>
  <si>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</si>
  <si>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</si>
  <si>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</si>
  <si>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</si>
  <si>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</si>
  <si>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</si>
  <si>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</si>
  <si>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</si>
  <si>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</si>
  <si>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</si>
  <si>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</si>
  <si>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</si>
  <si>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</si>
  <si>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Нераспределенная прибыль (непокрытый убыток)</t>
  </si>
  <si>
    <t>Чистая прибыль (убыток) отчетного периода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</si>
  <si>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</si>
  <si>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</si>
  <si>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</si>
  <si>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</si>
  <si>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</si>
  <si>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</si>
  <si>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</si>
  <si>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расходов</t>
  </si>
  <si>
    <t>Прочие долгосрочные обязательства</t>
  </si>
  <si>
    <t>Итого по разделу IV</t>
  </si>
  <si>
    <t>V. КРАТКОСРОЧНЫЕ ОБЯЗАТЕЛЬСТВА</t>
  </si>
  <si>
    <t xml:space="preserve">Краткосрочные кредиты и займы </t>
  </si>
  <si>
    <t>Краткосрочная часть долговых обязательств</t>
  </si>
  <si>
    <t>Краткосрочная кредиторская задолженность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</si>
  <si>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</si>
  <si>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</si>
  <si>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</si>
  <si>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</si>
  <si>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</si>
  <si>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</si>
  <si>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</si>
  <si>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</si>
  <si>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Резервы предстоящих платежей</t>
  </si>
  <si>
    <t>Прочие краткосрочные обязательства</t>
  </si>
  <si>
    <t>Итого по разделу V</t>
  </si>
  <si>
    <t>ОТЧЕТ О ПРИБЫЛЯХ И УБЫТКАХ (сокр.)</t>
  </si>
  <si>
    <t xml:space="preserve">Выручка от реализации продукции, товаров, работ, услуг  </t>
  </si>
  <si>
    <t>Себестоимость реализованной продукции, товаров,работ, услуг</t>
  </si>
  <si>
    <t>Валовая прибыль (010-020)</t>
  </si>
  <si>
    <t>Управленческие расходы</t>
  </si>
  <si>
    <t>Расходы на реализацию</t>
  </si>
  <si>
    <t>Прибыль (убыток) от реализации продукции, товаров, работ, услуг (030-040-050)</t>
  </si>
  <si>
    <t>Прочие доходы по текущей деятельности</t>
  </si>
  <si>
    <t xml:space="preserve">Прочие расходы по текущей деятельности </t>
  </si>
  <si>
    <t>Прибыль (убыток) от текущей деятельности (+-060+070-080)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</si>
  <si>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</si>
  <si>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</si>
  <si>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</si>
  <si>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</si>
  <si>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Налог на прибыль</t>
  </si>
  <si>
    <t>Прочие налоги и сборы, исчисляемые из прибыли (дохода)</t>
  </si>
  <si>
    <t>Количество дней периода</t>
  </si>
  <si>
    <t>Выручка от реализации</t>
  </si>
  <si>
    <t>Себестоимость</t>
  </si>
  <si>
    <t>Прибыль от реализации</t>
  </si>
  <si>
    <t>Прибыль (убыток)</t>
  </si>
  <si>
    <t>Прибыль (убыток) до налогов</t>
  </si>
  <si>
    <t>Чистая прибыль (убыток)</t>
  </si>
  <si>
    <t>Проверка баланса</t>
  </si>
  <si>
    <t>Проверка прибыли</t>
  </si>
  <si>
    <t>в том числе: инвестиционная недвижимость</t>
  </si>
  <si>
    <t>Goods sales</t>
  </si>
  <si>
    <t>Sale expenses</t>
  </si>
  <si>
    <t>&gt;=1</t>
  </si>
  <si>
    <t>Норматив</t>
  </si>
  <si>
    <t>+</t>
  </si>
  <si>
    <t>Классификация по группам риска и размер резерва в %</t>
  </si>
  <si>
    <t>Качество обеспечения</t>
  </si>
  <si>
    <t>обеспечен</t>
  </si>
  <si>
    <t>Наличие негативной информации о способности должника исполнить свои обязательства</t>
  </si>
  <si>
    <t>соотв</t>
  </si>
  <si>
    <t>Доп. критерии отнесения задолженности к  IV группе риска</t>
  </si>
  <si>
    <t>кол-во</t>
  </si>
  <si>
    <t>безусловно негативной информации</t>
  </si>
  <si>
    <t>недостат</t>
  </si>
  <si>
    <t xml:space="preserve">1 признак - II </t>
  </si>
  <si>
    <t>IV</t>
  </si>
  <si>
    <t>достат</t>
  </si>
  <si>
    <t>Длительность просрочки</t>
  </si>
  <si>
    <t>иная негативная информация</t>
  </si>
  <si>
    <t>Количество пролонгаций</t>
  </si>
  <si>
    <t>-</t>
  </si>
  <si>
    <t>Оценка кредитного риска</t>
  </si>
  <si>
    <t>прочая негативная информация</t>
  </si>
  <si>
    <t>Наличие иной негативной информации о способности должника исполнить свои обязательства</t>
  </si>
  <si>
    <t>I - 1%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</si>
  <si>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</si>
  <si>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</si>
  <si>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Совокупная прибыль</t>
  </si>
  <si>
    <t>1 признак - II</t>
  </si>
  <si>
    <t>2 признака - II</t>
  </si>
  <si>
    <t>Далее ищем вкладку с нужным Вам видом активной операции</t>
  </si>
  <si>
    <t>Наименование кредитополучателя вводится в первой вкладке "баланс"</t>
  </si>
  <si>
    <t>далее перемещаемся во вторую вкладку</t>
  </si>
  <si>
    <t>то, что выделено чёрным рассчитывается автоматически</t>
  </si>
  <si>
    <t>если клиент ведёт баланс, задолженность по микрокредиту классифицируется в соответствие с 7 вкладкой</t>
  </si>
  <si>
    <t>и далее  в соответствие с пояснениями справа</t>
  </si>
  <si>
    <t>Выделяем нужный ярлычок красным цветом</t>
  </si>
  <si>
    <t>Меняем дату проведения оценки крединого риска</t>
  </si>
  <si>
    <t>Если процедура стандартная, в первую вкладку вводим данные баланса</t>
  </si>
  <si>
    <t>Точно так же действуем в случае задолженности по лизингу</t>
  </si>
  <si>
    <t>Группа риска в данном случае присваивается в соответствие с пояснениями справа от таблицы</t>
  </si>
  <si>
    <t>Микрокредиты по упрощёнщикам - вкладка 6</t>
  </si>
  <si>
    <t>Упрощёнщиков и ИП оцениваем в соотвестсвие с 5-й вкладкой</t>
  </si>
  <si>
    <t>*</t>
  </si>
  <si>
    <t>III - 30%</t>
  </si>
  <si>
    <t xml:space="preserve">                                                                             к Порядку формирования и использования специальных резервов на покрытие возможных убытков по активам и операциям, не отражённым на балансе "Франсабанк" ОАО  </t>
  </si>
  <si>
    <t>ОАО "Банк"</t>
  </si>
  <si>
    <t>банка-контрагента резидента Республики Беларусь</t>
  </si>
  <si>
    <t>Признаки финансовой неустойчивости банка-контрагента</t>
  </si>
  <si>
    <t>Наличие задолженности, списанной на внебалансовые счета</t>
  </si>
  <si>
    <t xml:space="preserve"> </t>
  </si>
  <si>
    <r>
      <rPr>
        <b/>
        <sz val="10"/>
        <rFont val="Times New Roman Cyr"/>
        <family val="0"/>
      </rPr>
      <t>Прибыль/убыток, млн. BYR</t>
    </r>
    <r>
      <rPr>
        <sz val="10"/>
        <rFont val="Times New Roman Cyr"/>
        <family val="0"/>
      </rPr>
      <t xml:space="preserve"> (убыточная деятельность в течение последних трех месяцев или наличие убытка нарастающим  итогом с начала года) </t>
    </r>
  </si>
  <si>
    <r>
      <rPr>
        <b/>
        <sz val="10"/>
        <rFont val="Times New Roman Cyr"/>
        <family val="0"/>
      </rPr>
      <t xml:space="preserve">Собственный капитал, млн. BYR </t>
    </r>
    <r>
      <rPr>
        <sz val="10"/>
        <rFont val="Times New Roman Cyr"/>
        <family val="0"/>
      </rPr>
      <t>(снижение в течение последних трех месяцев более чем на 20% величины собственного капитала)</t>
    </r>
  </si>
  <si>
    <r>
      <rPr>
        <b/>
        <sz val="10"/>
        <rFont val="Times New Roman Cyr"/>
        <family val="0"/>
      </rPr>
      <t>Активы, млн. BYR</t>
    </r>
    <r>
      <rPr>
        <sz val="10"/>
        <rFont val="Times New Roman Cyr"/>
        <family val="0"/>
      </rPr>
      <t xml:space="preserve"> (снижение в течение последних трех месяцев более чем на 30% размера активов)</t>
    </r>
  </si>
  <si>
    <r>
      <rPr>
        <b/>
        <sz val="10"/>
        <rFont val="Times New Roman Cyr"/>
        <family val="0"/>
      </rPr>
      <t>Текущая ликвидность</t>
    </r>
    <r>
      <rPr>
        <sz val="10"/>
        <rFont val="Times New Roman Cyr"/>
        <family val="0"/>
      </rPr>
      <t xml:space="preserve"> (невыполнение в течение последних трех месяцев нормативного показателя текущей ликвидности)</t>
    </r>
  </si>
  <si>
    <r>
      <rPr>
        <b/>
        <sz val="10"/>
        <rFont val="Times New Roman Cyr"/>
        <family val="0"/>
      </rPr>
      <t>Краткосрочная ликвидность</t>
    </r>
    <r>
      <rPr>
        <sz val="10"/>
        <rFont val="Times New Roman Cyr"/>
        <family val="0"/>
      </rPr>
      <t xml:space="preserve"> (невыполнение в течение последних трех месяцев нормативного показателя краткосрочной ликвидности)</t>
    </r>
  </si>
  <si>
    <r>
      <rPr>
        <b/>
        <sz val="10"/>
        <rFont val="Times New Roman Cyr"/>
        <family val="0"/>
      </rPr>
      <t xml:space="preserve">Достаточность нормативного капитала </t>
    </r>
    <r>
      <rPr>
        <sz val="10"/>
        <rFont val="Times New Roman Cyr"/>
        <family val="0"/>
      </rPr>
      <t>(невыполнение показателя достаточности нормативного капитала)</t>
    </r>
  </si>
  <si>
    <t>итого признаков</t>
  </si>
  <si>
    <t>Негативная информация о способности банка-контрагента исполнить свои обязательства</t>
  </si>
  <si>
    <t>безусл.</t>
  </si>
  <si>
    <t>Наличие просроченной более 30 дней задолжности по уплате процентов</t>
  </si>
  <si>
    <t>Наличие классифицированной по III – V группам риска задолженности взаимосвязанных лиц</t>
  </si>
  <si>
    <t>Наличие пролонгированной более одного раза и (или) просроченной задолженности перед другими контрагентами, бюджетом</t>
  </si>
  <si>
    <t>Наличие информации об участии Банка-контрагента в качестве ответчика в судебном разбирательстве, связанным с недобросовестным исполнением своих договорных обязательств</t>
  </si>
  <si>
    <t>Приостановление, прекращение действия, аннулирование (отзыв) лицензии на осуществление банковской деятельности в части проведения отдельных банковских операций</t>
  </si>
  <si>
    <t>Приостановление, прекращение действия, аннулирование (отзыв) лицензий на другие виды деятельности</t>
  </si>
  <si>
    <t>Наличие вступившего в законную силу решения суда о привлечении руководителей, акционеров уголовной ответственности за преступления против собственности и порядка осуществления экономической деятельности</t>
  </si>
  <si>
    <t xml:space="preserve">Сведения об ухудшении деловой репутации </t>
  </si>
  <si>
    <t>Другая негативная информация</t>
  </si>
  <si>
    <t>иной негативной информации</t>
  </si>
  <si>
    <t>Дополнительные критерии отнесения задолженности к IV группе риска</t>
  </si>
  <si>
    <t>Приостановление, прекращение действия, аннулирование (отзыв) лицензии на осуществление банковской деятельности</t>
  </si>
  <si>
    <t>Ввведение временной администрации (передачи во временное управление Национальному банку)</t>
  </si>
  <si>
    <t>Возбуждение в отношении банка-контрагента дела об экономической несостоятельности (банкротстве)</t>
  </si>
  <si>
    <t>Принятие решения о ликвидации банка-контрагента его учредителем либо собственником</t>
  </si>
  <si>
    <t>Наступление обстоятельств непреодолимой силы</t>
  </si>
  <si>
    <t>дополнительных критериев</t>
  </si>
  <si>
    <t>Руководитель</t>
  </si>
  <si>
    <t>Исполнитель</t>
  </si>
  <si>
    <t>Дата представления в ОУБР</t>
  </si>
  <si>
    <t>Приложение № 6.5</t>
  </si>
  <si>
    <t>OJSC "Bank"</t>
  </si>
  <si>
    <t>банка-контрагента нерезидента Республики Беларусь</t>
  </si>
  <si>
    <r>
      <t xml:space="preserve">Наличие задолженности, списанной на </t>
    </r>
    <r>
      <rPr>
        <b/>
        <sz val="10"/>
        <rFont val="Times New Roman Cyr"/>
        <family val="0"/>
      </rPr>
      <t>внебалансовые счета</t>
    </r>
  </si>
  <si>
    <r>
      <rPr>
        <b/>
        <sz val="10"/>
        <rFont val="Times New Roman Cyr"/>
        <family val="0"/>
      </rPr>
      <t xml:space="preserve">Прибыль/убыток </t>
    </r>
    <r>
      <rPr>
        <sz val="10"/>
        <rFont val="Times New Roman Cyr"/>
        <family val="0"/>
      </rPr>
      <t xml:space="preserve">(убыточная деятельность за последний финансовый год и (или) наличие убытка нарастающим  итогом с начала года) </t>
    </r>
  </si>
  <si>
    <r>
      <rPr>
        <b/>
        <sz val="10"/>
        <rFont val="Times New Roman Cyr"/>
        <family val="0"/>
      </rPr>
      <t xml:space="preserve">Собственный капитал </t>
    </r>
    <r>
      <rPr>
        <sz val="10"/>
        <rFont val="Times New Roman Cyr"/>
        <family val="0"/>
      </rPr>
      <t>(снижение в течение последних трех месяцев более чем на 20% величины собственного капитала)</t>
    </r>
  </si>
  <si>
    <r>
      <rPr>
        <b/>
        <sz val="10"/>
        <rFont val="Times New Roman Cyr"/>
        <family val="0"/>
      </rPr>
      <t>Активы</t>
    </r>
    <r>
      <rPr>
        <sz val="10"/>
        <rFont val="Times New Roman Cyr"/>
        <family val="0"/>
      </rPr>
      <t xml:space="preserve"> (снижение в течение последних трех месяцев более чем на 30% размера активов)</t>
    </r>
  </si>
  <si>
    <t>Сведения об ухудшении деловой репутации</t>
  </si>
  <si>
    <t xml:space="preserve">Долгосрочный РДЭ "Fitch"  </t>
  </si>
  <si>
    <t>Долгосрочный кредитный рейтинг "Standard&amp;Poor's"</t>
  </si>
  <si>
    <t>Долгосрочный рейтинг депозитов "Moody's"</t>
  </si>
  <si>
    <t>Уровень странового риска</t>
  </si>
  <si>
    <t>на "___"______20___г.</t>
  </si>
  <si>
    <t>1 признак - III</t>
  </si>
  <si>
    <t>II - 10%</t>
  </si>
  <si>
    <t>IV - 50%</t>
  </si>
  <si>
    <t>V - 100%</t>
  </si>
  <si>
    <t>необеспечен</t>
  </si>
  <si>
    <t>недостаточно обеспечен</t>
  </si>
  <si>
    <t xml:space="preserve">нет </t>
  </si>
  <si>
    <t>1-7 дн.</t>
  </si>
  <si>
    <t>91-180 дн.</t>
  </si>
  <si>
    <t>&gt;180 дн.</t>
  </si>
  <si>
    <t>пролонг</t>
  </si>
  <si>
    <t>проср</t>
  </si>
  <si>
    <t>обеспеченность</t>
  </si>
  <si>
    <t>группа</t>
  </si>
  <si>
    <t>негат</t>
  </si>
  <si>
    <t>валюта</t>
  </si>
  <si>
    <t xml:space="preserve">задолженность классифицирована как обеспеченная срочная </t>
  </si>
  <si>
    <t>задолженность классифицирована как обеспеченная просроченная до 7 дней</t>
  </si>
  <si>
    <t>8-90 дн.</t>
  </si>
  <si>
    <t>задолженность классифицирована как обеспеченная просроченная от 8 до 90 дней</t>
  </si>
  <si>
    <t>задолженность классифицирована как обеспеченная просроченная от 91 до 180 дней</t>
  </si>
  <si>
    <t>задолженность классифицирована как обеспеченная просроченная свыше 180 дней</t>
  </si>
  <si>
    <t>при отсутствии признаков финансовой неустойчивости должника и иной негативной информации о способности должника исполнить свои обязательства</t>
  </si>
  <si>
    <t>при наличии признаков финансовой неустойчивости должника и иной негативной информации о способности должника исполнить свои обязательства</t>
  </si>
  <si>
    <t>при наличии признаков финансовой неустойчивости должника</t>
  </si>
  <si>
    <t>Экономист</t>
  </si>
  <si>
    <t xml:space="preserve"> к Порядку формирования и использования специальных резервов на покрытие возможных убытков по активам и операциям, не отражённым на балансе "Франсабанк" ОАО  </t>
  </si>
  <si>
    <t>Оценка кредитного риска*</t>
  </si>
  <si>
    <t>Классификация по группам риска и размер резерва в %:</t>
  </si>
  <si>
    <t xml:space="preserve">задолженность классифицирована как срочная </t>
  </si>
  <si>
    <t>задолженность классифицирована как  просроченная до 7 дней</t>
  </si>
  <si>
    <t>задолженность классифицирована как  просроченная от 91 до 180 дней</t>
  </si>
  <si>
    <t xml:space="preserve">к Порядку формирования и использования специальных резервов на покрытие возможных убытков по активам и операциям, не отражённым на балансе "Франсабанк" ОАО  </t>
  </si>
  <si>
    <t>при отсутствии негативной информации о способности должника исполнить свои обязательства</t>
  </si>
  <si>
    <t>при наличии негативной информации о способности должника исполнить свои обязательства</t>
  </si>
  <si>
    <t>задолженность классифицирована как просроченная до 7 дней</t>
  </si>
  <si>
    <t>задолженность классифицирована как просроченная от 8 до 90 дней</t>
  </si>
  <si>
    <t>задолженность классифицирована как просроченная от 91 до 180 дней</t>
  </si>
  <si>
    <t>задолженность классифицирована как просроченная свыше 180 дней</t>
  </si>
  <si>
    <t>Оценка кредитного риска по гарантийным обязательствам - вкладка 8.</t>
  </si>
  <si>
    <t>Все ячейки, содержащие формулы защищены от редактирования и заполняются автоматически при корректном вводе данных в баланс.</t>
  </si>
  <si>
    <t>Ячейки, характеризующие признаки негативной информации содержат раскрывающиеся списки, которые предполагают выбор ограниченных значений.</t>
  </si>
  <si>
    <t>строка 210 - запасы (вводятся данные без учета строки 218 - расходы будущих периодов)</t>
  </si>
  <si>
    <t>строка 290</t>
  </si>
  <si>
    <t>строка 300.</t>
  </si>
  <si>
    <t>Вывод об оценке кредитного риска также предполагает выбор ограниченных значений, в случае отсутствия подходящего вывода, строки, содержащие списки значений скрываются и вывод вручную записывается в строку выше.</t>
  </si>
  <si>
    <t>Строка о достаточности поступлений в ин. валюте для кредитов (лизинга, гарантии) в белорусских рублях не используется (необходимо скрыть)</t>
  </si>
  <si>
    <t>не требуется</t>
  </si>
  <si>
    <t xml:space="preserve">Вывод о классификации актива и/или условного обязательства  Контрагента:  </t>
  </si>
  <si>
    <t xml:space="preserve"> --</t>
  </si>
  <si>
    <t>сокр &lt;2 раза, отсутствие</t>
  </si>
  <si>
    <t>Ф.И.О.</t>
  </si>
  <si>
    <r>
      <t>соо</t>
    </r>
    <r>
      <rPr>
        <sz val="10"/>
        <rFont val="Times New Roman Cyr"/>
        <family val="1"/>
      </rPr>
      <t>тв</t>
    </r>
  </si>
  <si>
    <t>кол-во признаков 01/10/14</t>
  </si>
  <si>
    <t>Изменение 01.01.15 (+-%)</t>
  </si>
  <si>
    <t>Изменение 01/01/15      (+-%)</t>
  </si>
  <si>
    <t>кол-во признаков 01/04/14</t>
  </si>
  <si>
    <t>кол-во признаков 01/07/14</t>
  </si>
  <si>
    <t>кол-во признаков 01/01/15</t>
  </si>
  <si>
    <t>Т.В. Грицкевич</t>
  </si>
  <si>
    <t>Заместитель Председателя Правления</t>
  </si>
  <si>
    <t>распечатываем и подписываем</t>
  </si>
  <si>
    <t>группа риска присваивается в соотвтствие с приложением 7 (3 вкладка)</t>
  </si>
  <si>
    <t>в выводе описываем задолженность в соответствии с приложением 2 (т.е. ищем там соответствующую строку)</t>
  </si>
  <si>
    <t>зеленым цветом выделены данные, которые нужно вводить вручную или просто проверять правильность (на 01.01.2013 все данные рассчитываются вручную, некоторые можно  взять из оценки фин состояния на 01.01.2013)</t>
  </si>
  <si>
    <t>вначале оцениваем финансовое состояние, если в соответствие с вкладкой 3 группа риска больше I-й, в иной негативной информации напротив строки " классификация задолженности как с признаками фин неустойчивости" ставим 1</t>
  </si>
  <si>
    <r>
      <t xml:space="preserve">Для правильности отражения показателей оборачиваемости ТМЦ, коэффициентов оборачиваемости капитала и оборотных средств на 01.04.2013 дополнительно вводятся данные  </t>
    </r>
    <r>
      <rPr>
        <b/>
        <sz val="14"/>
        <rFont val="Arial Cyr"/>
        <family val="0"/>
      </rPr>
      <t>баланса на 01.01.2013</t>
    </r>
    <r>
      <rPr>
        <b/>
        <sz val="10"/>
        <rFont val="Arial Cyr"/>
        <family val="0"/>
      </rPr>
      <t>:</t>
    </r>
  </si>
  <si>
    <t>Баланс и оценка кредитного риска расчитаны на период по 01.01.2015 года, поэтому столбцы не используемые при анализе в отчетном периоде необходимо скрыть</t>
  </si>
  <si>
    <t xml:space="preserve">в том числе: поставщикам,подрядчикам, исполнителям </t>
  </si>
  <si>
    <t>Прибыль (убыток) от инвестиционной и финансовой деятельности (100-110+120-130)</t>
  </si>
  <si>
    <t>Profit (loss) of investment and financial activity (100-110+120-130)</t>
  </si>
  <si>
    <t>Прибыль (убыток) до налогообложения (+-090+-140)</t>
  </si>
  <si>
    <t>Profit (loss) before taxation  (+-090+-140)</t>
  </si>
  <si>
    <t>Изменение отложенных налоговых активов</t>
  </si>
  <si>
    <t>Изменение отложенных налоговых обязательств</t>
  </si>
  <si>
    <t>Прочие платежи, исчисляемые из прибыли (дохода)</t>
  </si>
  <si>
    <t>Чистая прибыль (убыток) (+-150-160+-170+-180-190-200)</t>
  </si>
  <si>
    <t>Net profit (losses) (+-150-160+-170+-180-190-200)</t>
  </si>
  <si>
    <t>Совокупная прибыль (убыток) (+-210+-220+-230)</t>
  </si>
  <si>
    <t>Aggregate profit (loss) (+-210+-220+-230)</t>
  </si>
  <si>
    <t>Revaluation of deferred tax assets</t>
  </si>
  <si>
    <t>Revaluation of deferred tax liabilities</t>
  </si>
  <si>
    <t>Other payments being calculated from profit (losses)</t>
  </si>
  <si>
    <t>Results of other operations, excluded from the net income</t>
  </si>
  <si>
    <t>Results of revaluation of long-termed assets, excluded from the net income</t>
  </si>
  <si>
    <t xml:space="preserve">Aggregate profit (loss) </t>
  </si>
  <si>
    <t>незавершенное производство и полуфабрикаты</t>
  </si>
  <si>
    <t>Net profit (loss) of the reporting period</t>
  </si>
  <si>
    <t>Ю.Н. Ледней</t>
  </si>
  <si>
    <t>Приложение № 6.6</t>
  </si>
  <si>
    <t>Изменение 01/04/14          (+-%)</t>
  </si>
  <si>
    <t>Изменение 01/07/14         (+-%)</t>
  </si>
  <si>
    <t>Изменение 01/10/14         (+-%)</t>
  </si>
  <si>
    <t>Изменение 01/04/15    (+-%)</t>
  </si>
  <si>
    <t>Изменение 01/07/15    (+-%)</t>
  </si>
  <si>
    <t>Изменение 01/10/15      (+-%)</t>
  </si>
  <si>
    <t>Изменение 01/01/16      (+-%)</t>
  </si>
  <si>
    <t>кол-во признаков 01/04/15</t>
  </si>
  <si>
    <t>кол-во признаков 01/07/15</t>
  </si>
  <si>
    <t>кол-во признаков 01/10/15</t>
  </si>
  <si>
    <t>кол-во признаков 01/01/16</t>
  </si>
  <si>
    <t>Наличие признаков финансовой неустойчивости</t>
  </si>
  <si>
    <t>3.1.1.1. Отрицательное значение стоимости чистых активов</t>
  </si>
  <si>
    <t>3.1.1.2. Приостановление, прекращение действия, аннулирование (отзыв) специальных разрешений (лицензий) на осуществление деятельности, определенной в качестве основной</t>
  </si>
  <si>
    <t>3.1.1.3. Наличие задолженности, списанной Банком на внебалансовые счета, в случаях, если данная задолженность является просроченной и (или) реструктуризированной, и (или) обслуживание данной задолженности осуществляется с нарушением установленных договорами сроков, и (или) у Банка есть обоснованные сомнения в том, что данная задолженность будет погашена в соответствии с установленными сроками и иными условиями договора</t>
  </si>
  <si>
    <t>3.1.2.1. Несоответствие К1 нормативному значению</t>
  </si>
  <si>
    <t>3.1.2.2. Одновременное несоответствие К2 и К3 нормативному значению</t>
  </si>
  <si>
    <t>К2 &gt;=0.1</t>
  </si>
  <si>
    <t>К3 &lt;=0.85</t>
  </si>
  <si>
    <t>3.1.2.3. Снижение объёма выручки от реализации товаров, работ, услуг в 2 и более раза по сравнению с предыдущим отчётным периодом, за исключением снижения выручки в результате сезонности, или отсутствие выручки в течение более чем двух кварталов;</t>
  </si>
  <si>
    <t>3.1.2.4.Наличие у должника убытков нарастающим итогом с начала года  по результатам отчетного периода;</t>
  </si>
  <si>
    <t xml:space="preserve">3.1.2.5. Устойчивый рост доли просроченной дебиторской задолженности и запасов готовой продукции  на протяжении трех последних квартальных дат в случае, если удельный вес каждой из указанных статей бухгалтерского баланса составляет более 20% валюты баланса. </t>
  </si>
  <si>
    <t>3.2.1.1. отсутствие (недостаточность) поступлений в иностранной валюте для своевременного и полного погашения задолженности в иностранной валюте.</t>
  </si>
  <si>
    <t xml:space="preserve">3.2.1.2. Наличие классифицированной в Банке по III – V группам риска задолженностивзаимосвязанных лиц </t>
  </si>
  <si>
    <t>3.2.1.3. наличие на момент оценки риска и классификации просроченной более 30 дней задолженности по уплате процентов в Банке;</t>
  </si>
  <si>
    <t>3.2.1.5. наличие вступившего в законную силу решения суда о привлечении контрагента, являющимся физическим лицом, в том числе индивидуальным предпринимателем, к уголовной ответственности за преступления против собственности и порядка осуществления экономической деятельности и (или) иные преступления, повлекшие лишение свободы и (или) конфискацию имущества;</t>
  </si>
  <si>
    <t>дополнительные основания признания задолженности "с признаками финансовой неустойчивости":</t>
  </si>
  <si>
    <t>безусловные основания признания задолженности "с признаками финансовой неустойчивости":</t>
  </si>
  <si>
    <r>
      <t xml:space="preserve">Вывод о классификации актива и/или условного обязательства  Контрагента: </t>
    </r>
    <r>
      <rPr>
        <i/>
        <sz val="10"/>
        <rFont val="Times New Roman Cyr"/>
        <family val="0"/>
      </rPr>
      <t xml:space="preserve"> </t>
    </r>
  </si>
  <si>
    <t>3.2.1.4. наличие задолженности, списанной на внебалансовые счета в банке;</t>
  </si>
  <si>
    <t>1 основание - III</t>
  </si>
  <si>
    <t>3 основания - III</t>
  </si>
  <si>
    <t xml:space="preserve">3.2.3.1. наличие информации об участии должника, гаранта поручтителя эмитента контрагента в качестве ответчика в судебном разбирательстве, связанном с недобросовестным исполнением своих договорных обязательств, </t>
  </si>
  <si>
    <t>3.2.3.2. приостановление, прекращение действия, аннулирование (отзыв) специальных разрешений (лицензий) на один или несколько видов осуществляемой деятельности</t>
  </si>
  <si>
    <t>3.2.3.3. наличие вступившего в законную силу решения суда о привлечении руководителей, собственников имущества, акционеров, участников контрагента к уголовной ответственности за преступления против собственности и порядка осуществления экономической деятельности;</t>
  </si>
  <si>
    <t>3.2.3.4. приостановление уполномоченными органами операций по счетам в Банке;</t>
  </si>
  <si>
    <t>3.2.3.5. наличие в Банке в картотеке к внебалансовому счету «Расчетные документы, не оплаченные в срок» документов, длительность нахождения которых превышает 30 дней с момента поступления;</t>
  </si>
  <si>
    <t>3.2.3.6. арест должника (руководителя должника);</t>
  </si>
  <si>
    <t xml:space="preserve">3.2.3.7. наличие более трех фактов недобросовестного исполнения контрагентом обязательств перед Банком по уплате основного долга с нарушением сроков продолжительностью более чем 7 календарных дней за последние 180 календарных дней; </t>
  </si>
  <si>
    <t>3.2.1.8. устойчивая (в течение более 90 дней) утрата физическим лицом – индивидуальным предпринимателем источника либо источников доходов; способность исполнить свои обязательства перед Банком;</t>
  </si>
  <si>
    <t xml:space="preserve">3.2.3.9. наличие пролонгированной более одного раза и (или) просроченной задолженности по основному долгу перед другими банками, иными контрагентами, бюджетом длительностью свыше 30 календарных дней, </t>
  </si>
  <si>
    <t>3.2.3.11. иная достоверная негативная информация, имеющаяся в распоряжении Банка, о явлениях (тенденциях), способных повлиять на спомобность исполнить свои обязательства перед Банком</t>
  </si>
  <si>
    <t>3 обстоятельства - II</t>
  </si>
  <si>
    <t>безусловной иной негативной информации о способности должника исполнить свои обязательства:</t>
  </si>
  <si>
    <t>иных обстоятельств для признания задолженности контрагента "при наличии негативной информации о способности должника исполнить свои обязательства":</t>
  </si>
  <si>
    <t>3.1.2.6. наступление определенных договорами обстоятельств непреодолимой силы и иных обстоятельств, не повлекших прекращения деятельности контрагента, но позволяющих усомниться в его способности исполнить обязательства.</t>
  </si>
  <si>
    <t xml:space="preserve"> 3.2.3.10. невыполнение прогнозных показателей инвестиционного проекта (при его наличии), несоблюдение сроков строительства недвижимости и требований законодательства Республики Беларусь.  </t>
  </si>
  <si>
    <t>Приложение № 5.2</t>
  </si>
  <si>
    <t>Приложение № 5.1.</t>
  </si>
  <si>
    <t>Приложение № 5.3.1.</t>
  </si>
  <si>
    <t>Приложение № 5.4.</t>
  </si>
  <si>
    <t>Приложение № 5.3.2.</t>
  </si>
  <si>
    <t>Приложение № 5.5.</t>
  </si>
  <si>
    <t>Экономист 2 категории</t>
  </si>
  <si>
    <t xml:space="preserve">Ведущий экономист </t>
  </si>
  <si>
    <t>Экономист 1 категории</t>
  </si>
  <si>
    <t>Начальник управления кредитного администрирования</t>
  </si>
  <si>
    <t xml:space="preserve">Начальник Управления   </t>
  </si>
  <si>
    <t>Начальник ЦБУ</t>
  </si>
  <si>
    <t>О.И.Максимчик</t>
  </si>
  <si>
    <t>Е.В.Ворошуха</t>
  </si>
  <si>
    <t>В.А.Войтович</t>
  </si>
  <si>
    <t>М.С.Корсакова</t>
  </si>
  <si>
    <t>Э.Э.Бурвис</t>
  </si>
  <si>
    <t>И.Е.Широков</t>
  </si>
  <si>
    <t>И.А.Дворников</t>
  </si>
  <si>
    <t>А.В.Игнатов</t>
  </si>
  <si>
    <t>П.Ф.Горбач</t>
  </si>
  <si>
    <t xml:space="preserve">необеспеченные гарантийные обязательства с правом регресса, </t>
  </si>
  <si>
    <r>
      <t>обеспеченные</t>
    </r>
    <r>
      <rPr>
        <sz val="10"/>
        <rFont val="Times New Roman"/>
        <family val="1"/>
      </rPr>
      <t xml:space="preserve"> гарантийные обязательства без права регресса, </t>
    </r>
  </si>
  <si>
    <r>
      <t>обеспеченные</t>
    </r>
    <r>
      <rPr>
        <sz val="10"/>
        <rFont val="Times New Roman"/>
        <family val="1"/>
      </rPr>
      <t xml:space="preserve"> гарантийные обязательства с правом регресса</t>
    </r>
  </si>
  <si>
    <r>
      <t xml:space="preserve">необеспеченные </t>
    </r>
    <r>
      <rPr>
        <sz val="10"/>
        <rFont val="Times New Roman"/>
        <family val="1"/>
      </rPr>
      <t>гарантийные обязательства без права регресса</t>
    </r>
  </si>
  <si>
    <t xml:space="preserve">гарантийные обязательства без права регресса </t>
  </si>
  <si>
    <t xml:space="preserve">гарантийные обязательства с правом регресса </t>
  </si>
  <si>
    <t>Изменение 01.04.15(+-%)</t>
  </si>
  <si>
    <t>Изменение 01.07.15(+-%)</t>
  </si>
  <si>
    <t>Изменение 01.10.15(+-%)</t>
  </si>
  <si>
    <t>Изменение 01.01.16 (+-%)</t>
  </si>
  <si>
    <t>I - 0.5%</t>
  </si>
  <si>
    <t>И.А. Меньшиков</t>
  </si>
  <si>
    <t>3.2.3.11. неисполнение условий договора на проведение активной операции об открытии счета (счетов) в «Франсабанк» ОАО и переводе денежных потоков в «Франсабанк» ОАО в объемах, установленных договором на проведение активной операции</t>
  </si>
  <si>
    <t>3.2.3.12. иная достоверная негативная информация, имеющаяся в распоряжении Банка, о явлениях (тенденциях), способных повлиять на спомобность исполнить свои обязательства перед Банком</t>
  </si>
  <si>
    <t>кол-во признаков 01/08/15</t>
  </si>
  <si>
    <t>кол-во признаков 01/11/2015</t>
  </si>
  <si>
    <t>кол-во признаков 01/04/16</t>
  </si>
  <si>
    <t>кол-во признаков 30/04/16</t>
  </si>
  <si>
    <t xml:space="preserve">Главный экономист </t>
  </si>
  <si>
    <t>С.И. Демянко</t>
  </si>
  <si>
    <t>кол-во признаков 01/08/2016</t>
  </si>
  <si>
    <t>кол-во признаков 01/11/2016</t>
  </si>
  <si>
    <t>кол-во признаков 01/12/2016</t>
  </si>
  <si>
    <t>Коэф. Банкротства</t>
  </si>
  <si>
    <t>Вид деятельности:</t>
  </si>
  <si>
    <t>Группы</t>
  </si>
  <si>
    <t>011-017</t>
  </si>
  <si>
    <t>021-024</t>
  </si>
  <si>
    <t>031-032</t>
  </si>
  <si>
    <t xml:space="preserve">Коэф. текущей ликвидности </t>
  </si>
  <si>
    <t xml:space="preserve">Коэф.обеспечен. собственными оборотными средствами </t>
  </si>
  <si>
    <t>Наименование секций</t>
  </si>
  <si>
    <t>Разделы</t>
  </si>
  <si>
    <t>Коэффициент текущей ликвидности -норматив (К1)</t>
  </si>
  <si>
    <t>Коэффициент обеспеченности собственными оборотными средствами - норматив (К2)</t>
  </si>
  <si>
    <t>Коэффициент обеспеченности обязательств активами - норматив (К3)</t>
  </si>
  <si>
    <t xml:space="preserve">1. А. Сельское, лесное и рыбное хозяйство </t>
  </si>
  <si>
    <t>для всех видов экономической деятельности согласно Общегосударственному классификатору видов экономической деятельности в Республике Беларусь - не более 0,85</t>
  </si>
  <si>
    <t xml:space="preserve">2. В. Горнодобывающая промышленность </t>
  </si>
  <si>
    <t>051-052, 061-062, 071-072, 081, 089, 091</t>
  </si>
  <si>
    <t xml:space="preserve">3. С. Обрабатывающая промышленность </t>
  </si>
  <si>
    <t>101, 104-109</t>
  </si>
  <si>
    <t>102-103</t>
  </si>
  <si>
    <t>110, 120</t>
  </si>
  <si>
    <t>13-15</t>
  </si>
  <si>
    <t>131-133, 139, 141-143, 151-152</t>
  </si>
  <si>
    <t>16-18</t>
  </si>
  <si>
    <t>161-162, 171-172, 181-182</t>
  </si>
  <si>
    <t>подкласс 19201</t>
  </si>
  <si>
    <t>20-21</t>
  </si>
  <si>
    <t>201-206, 211-212</t>
  </si>
  <si>
    <t>221-222</t>
  </si>
  <si>
    <t>231-237, 239</t>
  </si>
  <si>
    <t>241, 242, 244, 245</t>
  </si>
  <si>
    <t>252-257, 259</t>
  </si>
  <si>
    <t>261-267</t>
  </si>
  <si>
    <t>271-275, 279</t>
  </si>
  <si>
    <t>281-282, 284, 289</t>
  </si>
  <si>
    <t xml:space="preserve">29-30 </t>
  </si>
  <si>
    <t>291-293, 301-304, 309</t>
  </si>
  <si>
    <t>31-33</t>
  </si>
  <si>
    <t>310, 321-322, 324, 329</t>
  </si>
  <si>
    <t>323, 325, 331-332</t>
  </si>
  <si>
    <t xml:space="preserve">4. D. Снабжение электроэнергией, газом, паром, горячей водой и кондиционированным воздухом </t>
  </si>
  <si>
    <t xml:space="preserve">5. Е. Водоснабжение; сбор, обработка и удаление отходов, деятельность по ликвидации загрязнений </t>
  </si>
  <si>
    <t xml:space="preserve">36-39 </t>
  </si>
  <si>
    <t xml:space="preserve">360-370, 381-382, 390 </t>
  </si>
  <si>
    <t xml:space="preserve">6. F. Строительство </t>
  </si>
  <si>
    <t>41-43</t>
  </si>
  <si>
    <t xml:space="preserve">412, 421-422, 429, 431-433, 439 </t>
  </si>
  <si>
    <t xml:space="preserve">7. G. Оптовая и розничная торговля; ремонт автомобилей и мотоциклов </t>
  </si>
  <si>
    <t>45-47</t>
  </si>
  <si>
    <t xml:space="preserve">451-454, 461-467, 469, 471-479 </t>
  </si>
  <si>
    <t xml:space="preserve">8. H. Транспортная деятельность, складирование, почтовая и курьерская деятельность </t>
  </si>
  <si>
    <t>49-52</t>
  </si>
  <si>
    <t xml:space="preserve">491-495, 501-504, 511-512, 521-522 </t>
  </si>
  <si>
    <t>531-532</t>
  </si>
  <si>
    <t xml:space="preserve">9. I. Услуги по временному проживанию и питанию </t>
  </si>
  <si>
    <t xml:space="preserve">551-553, 559 </t>
  </si>
  <si>
    <t>561-563</t>
  </si>
  <si>
    <t xml:space="preserve">10. J. Информация и связь </t>
  </si>
  <si>
    <t xml:space="preserve">60-61 </t>
  </si>
  <si>
    <t xml:space="preserve">601-602, 611-613, 619 </t>
  </si>
  <si>
    <t xml:space="preserve">62-63 </t>
  </si>
  <si>
    <t xml:space="preserve">620, 631 </t>
  </si>
  <si>
    <t xml:space="preserve">11. K. Финансовая и страховая деятельность </t>
  </si>
  <si>
    <t>64-66</t>
  </si>
  <si>
    <t>641-643</t>
  </si>
  <si>
    <t xml:space="preserve">651-653, 661-663 </t>
  </si>
  <si>
    <t xml:space="preserve">12. L. Операции с недвижимым имуществом </t>
  </si>
  <si>
    <t xml:space="preserve">681-682 </t>
  </si>
  <si>
    <t xml:space="preserve">13. М. Профессиональная, научная и техническая деятельность </t>
  </si>
  <si>
    <t>69-71</t>
  </si>
  <si>
    <t xml:space="preserve">691-692, 701-702, 711 </t>
  </si>
  <si>
    <t>721-722</t>
  </si>
  <si>
    <t>741, 743, 749</t>
  </si>
  <si>
    <t xml:space="preserve">14. N. Деятельность в сфере административных и вспомогательных услуг </t>
  </si>
  <si>
    <t>771-773</t>
  </si>
  <si>
    <t>781-783</t>
  </si>
  <si>
    <t>791, 799</t>
  </si>
  <si>
    <t>801-803</t>
  </si>
  <si>
    <t>811-812</t>
  </si>
  <si>
    <t>821-823, 829</t>
  </si>
  <si>
    <t xml:space="preserve">15. Q. Здравоохранение и социальные услуги </t>
  </si>
  <si>
    <t xml:space="preserve">16. R. Творчество, спорт, развлечения и отдых </t>
  </si>
  <si>
    <t xml:space="preserve">17. S. Предоставление прочих видов услуг </t>
  </si>
  <si>
    <t xml:space="preserve">941-942, 949 </t>
  </si>
  <si>
    <t>18. Прочие виды экономической деятельности</t>
  </si>
  <si>
    <t>ПРИЛОЖЕНИЕ 3</t>
  </si>
  <si>
    <t xml:space="preserve">к Правилам оказания </t>
  </si>
  <si>
    <t>финансовой поддержки в</t>
  </si>
  <si>
    <t xml:space="preserve">форме займов, финансовой </t>
  </si>
  <si>
    <t>аренды (лизинга)</t>
  </si>
  <si>
    <t xml:space="preserve">Белорусским фондом </t>
  </si>
  <si>
    <t xml:space="preserve">финансовой поддержки </t>
  </si>
  <si>
    <t>предпринимателей</t>
  </si>
  <si>
    <t>ЗАКЛЮЧЕНИЕ</t>
  </si>
  <si>
    <t xml:space="preserve">об оценке кредитоспособности субъектов малого предпринимательства, претендующих на получение финансовой поддержки.
</t>
  </si>
  <si>
    <t>Полное наименование субъекта малого предпринимательства</t>
  </si>
  <si>
    <t>Сокращенное наименование</t>
  </si>
  <si>
    <t>УНП</t>
  </si>
  <si>
    <t>№ по ОКЭД</t>
  </si>
  <si>
    <t>Е-mail</t>
  </si>
  <si>
    <t>Индивидуальный предприниматель</t>
  </si>
  <si>
    <t>ПРИЛОЖЕНИЕ 4</t>
  </si>
  <si>
    <t>КРИТЕРИИ</t>
  </si>
  <si>
    <t>конкурсного отбора инвестиционных проектов субъектов малого предпринимательства, претендующих на получение финансовой поддержки</t>
  </si>
  <si>
    <t>Наименование критерия</t>
  </si>
  <si>
    <t>Характеристика критерия</t>
  </si>
  <si>
    <t>Количество баллов</t>
  </si>
  <si>
    <t>Актуальность инвестиционного проекта (социально-экономическая значимость)</t>
  </si>
  <si>
    <t>высокая</t>
  </si>
  <si>
    <t>средняя</t>
  </si>
  <si>
    <t>низкая</t>
  </si>
  <si>
    <t>Перспективность инвестиционного проекта (перспектива развития рынка сбыта)</t>
  </si>
  <si>
    <t>Предполагаемый размер годовой выручки на одного работника по итогам реализации проекта</t>
  </si>
  <si>
    <t>более 4 тыс. базовых величин</t>
  </si>
  <si>
    <t>от 3 тыс. до 4 тыс. базовых величин</t>
  </si>
  <si>
    <t>от 2 тыс. до 3 тыс. базовых величин</t>
  </si>
  <si>
    <t>от 1 тыс. до 2 тыс. базовых величин</t>
  </si>
  <si>
    <t>Предполагаемый размер годовой чистой прибыли (дохода) на одного работника по итогам реализации проекта</t>
  </si>
  <si>
    <t>более 0,4 тыс. базовых величин</t>
  </si>
  <si>
    <t>от 0,3 тыс. до 0,4 тыс. базовых величин</t>
  </si>
  <si>
    <t>от 0,2 тыс. до 0,3 тыс. базовых величин</t>
  </si>
  <si>
    <t>от 0,1 до 0,2 тыс. базовых величин</t>
  </si>
  <si>
    <t>Планируемое привлечение средств для реализации инвестиционного проекта из других источников (кроме кредитов)</t>
  </si>
  <si>
    <t>более 150 процентов от размера запрашиваемых средств</t>
  </si>
  <si>
    <t>от 100 до 150 процентов от размера запрашиваемых средств</t>
  </si>
  <si>
    <t>от 80 до 100 процентов от размера запрашиваемых средств</t>
  </si>
  <si>
    <t>от 50 до 80 процентов от размера запрашиваемых средств</t>
  </si>
  <si>
    <t>менее 50 процентов от размера запрашиваемых средств</t>
  </si>
  <si>
    <t>в количестве 4 и более рабочих мест в расчете на 1 тыс. базовых величин</t>
  </si>
  <si>
    <t>в количестве от 3 включительно до 4 рабочих мест в расчете на 1 тыс. базовых величин</t>
  </si>
  <si>
    <t>в количестве от 2 включительно до 3 рабочих мест в расчете на 1 тыс. базовых величин</t>
  </si>
  <si>
    <t>в количестве от 1 включительно до 2 рабочих мест в расчете на 1 тыс. базовых величин</t>
  </si>
  <si>
    <t>в количестве менее 1 рабочего места в расчете на 1 тыс. базовых величин</t>
  </si>
  <si>
    <t>Итого:</t>
  </si>
  <si>
    <t>Количество баллов (Установленные)</t>
  </si>
  <si>
    <t>Базовая величина:</t>
  </si>
  <si>
    <t>BYN</t>
  </si>
  <si>
    <t>Юридический адрес (местонахождение)</t>
  </si>
  <si>
    <t>Расчетная величина критерия (BYN)</t>
  </si>
  <si>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1 тыс. базовых величин</t>
    </r>
  </si>
  <si>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0,1 тыс. базовых величин</t>
    </r>
  </si>
  <si>
    <r>
      <rPr>
        <b/>
        <sz val="10"/>
        <rFont val="Arial Cyr"/>
        <family val="0"/>
      </rPr>
      <t>Микроорганизация</t>
    </r>
    <r>
      <rPr>
        <sz val="10"/>
        <rFont val="Arial Cyr"/>
        <family val="0"/>
      </rPr>
      <t xml:space="preserve"> (численность работников до 15 человек)</t>
    </r>
  </si>
  <si>
    <r>
      <rPr>
        <b/>
        <sz val="10"/>
        <rFont val="Arial Cyr"/>
        <family val="0"/>
      </rPr>
      <t>Малая организация</t>
    </r>
    <r>
      <rPr>
        <sz val="10"/>
        <rFont val="Arial Cyr"/>
        <family val="0"/>
      </rPr>
      <t xml:space="preserve"> (численность работников от 16 до 100 человек)</t>
    </r>
  </si>
  <si>
    <t xml:space="preserve">Правоспособность индивидуального предпринимателя, юридического лица установлена
а также лица, выступающего от имени организации
</t>
  </si>
  <si>
    <t xml:space="preserve">Для юридических лиц:
списочная численность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 (включая филиалы, представительства и иные его обособленные подразделения)
</t>
  </si>
  <si>
    <t>Соответствие критерию численности работников</t>
  </si>
  <si>
    <t>Соответствие объема выручки установленным Советом Министров Республики Беларусь предельным значениям</t>
  </si>
  <si>
    <t xml:space="preserve">Соответствие инвестиционного проекта направлениям:
создание, развитие и расширение производства товаров (работ, услуг);
</t>
  </si>
  <si>
    <t>Краткое (не более двух строк) описание направления проекта:</t>
  </si>
  <si>
    <t>Организация, развитие производства, реализация экспортоориентированной, импортозамещающей продукции;</t>
  </si>
  <si>
    <t>Производство продукции, направленной на энерго- и ресурсосбережение;</t>
  </si>
  <si>
    <t>Внедрение новых технологий</t>
  </si>
  <si>
    <t>Соответствие инвестиционного проекта установленным целям:</t>
  </si>
  <si>
    <t>строительство, приобретение капитальных строений (зданий, сооружений), изолированных помещений и (или) их ремонта и реконструкции для собственного производства и оказания услуг;</t>
  </si>
  <si>
    <t>приобретение оборудования, транспортных средств, специальных устройств и приспособлений для собственного производства и оказания услуг;</t>
  </si>
  <si>
    <t>закупка комплектующих изделий, сырья и материалов для собственного производства и оказания услуг</t>
  </si>
  <si>
    <t>иностранных юридических лиц, иностранных граждан и лиц без гражданства;</t>
  </si>
  <si>
    <t>общественных объединений (за исключением общественных объединений инвалидов), союзов (ассоциаций), фондов;</t>
  </si>
  <si>
    <t>одного или нескольких юридических лиц, не являющихся субъектами малого предпринимательства</t>
  </si>
  <si>
    <t>Соответствие доли в уставном фонде установленным значениям</t>
  </si>
  <si>
    <t>Соответствие вида деятельности установленным критериям:</t>
  </si>
  <si>
    <t>является банками, небанковскими кредитно-финансовыми организациями, страховыми организациями, профессиональными участниками рынка ценных бумаг, ломбардами;</t>
  </si>
  <si>
    <t>является участниками концессионных договоров (соглашений) о разделе продукции, заключенных с иностранными инвесторами в порядке, определенном законодательством;</t>
  </si>
  <si>
    <t>осуществляет деятельность в сфере игорного бизнеса, лотерейной деятельности, электронных интерактивных игр, производство и реализацию подакцизных товаров, добычу полезных ископаемых, за исключением общераспространенных полезных ископаемых</t>
  </si>
  <si>
    <t>Наличие обеспечения исполнения обязательств:</t>
  </si>
  <si>
    <t>Сумма запрашиваемых средств</t>
  </si>
  <si>
    <t>Сумма процентов, рассчитанных за год</t>
  </si>
  <si>
    <t xml:space="preserve">Оценочная стоимость и понижающий коэффициент по каждому виду обеспечения: </t>
  </si>
  <si>
    <t>Залог</t>
  </si>
  <si>
    <t>Поручительство</t>
  </si>
  <si>
    <t>Страхование рисков</t>
  </si>
  <si>
    <t>Гарантия</t>
  </si>
  <si>
    <t>Гарантийный депозит</t>
  </si>
  <si>
    <t>Характеристика субъекта:</t>
  </si>
  <si>
    <t>данный субъект находится в процессе реорганизации, ликвидации (прекращения деятельности), экономической несостоятельности (банкротства);</t>
  </si>
  <si>
    <t>со дня нарушения данным субъектом условий оказания государственной финансовой поддержки не прошло три года;</t>
  </si>
  <si>
    <t>у него имеется задолженность по платежам в бюджет и государственные внебюджетные фонды;</t>
  </si>
  <si>
    <t>у этого субъекта имеются убытки по итогам фактически отработанного времени в текущем году на отчетную дату;</t>
  </si>
  <si>
    <t>снижение объемов выручки от реализации товаров (работ, услуг) в два и более раза по сравнению с аналогичным периодом прошлого года;</t>
  </si>
  <si>
    <t>наличие у субъекта просроченной задолженности перед банками, подтверждаемой кредитным отчетом, полученным не более чем за 10 дней до даты подготовки заключения об оценке кредитоспособности претендента;</t>
  </si>
  <si>
    <t>наличие более трех фактов недобросовестного исполнения обязательств перед банками по уплате основного долга с нарушением сроков продолжительностью более 7 календарных дней за последние 180 календарных дней на дату получения кредитного отчета;</t>
  </si>
  <si>
    <t>отрицательные чистые активы на последнюю отчетную дату (для субъектов малого предпринимательства, ведущих общую систему учета)</t>
  </si>
  <si>
    <t>Для субъектов малого предпринимательства, ведущих общую систему учета, на последнюю отчетную дату:</t>
  </si>
  <si>
    <t>нормативное и фактическое значение коэффициента текущей ликвидности;</t>
  </si>
  <si>
    <t>нормативное и фактическое значение коэффициента обеспеченности собственными оборотными средствами;</t>
  </si>
  <si>
    <t>нормативное и фактическое значение коэффициента обеспеченности финансовых обязательств активами (коэффициента банкротства)</t>
  </si>
  <si>
    <t>Нормативное значение</t>
  </si>
  <si>
    <t>Фактическое значение</t>
  </si>
  <si>
    <t>Вывод о возможности участия в конкурсном отборе инвестиционных проектов:</t>
  </si>
  <si>
    <t>Для юридических лиц:
доля в уставном фонде:</t>
  </si>
  <si>
    <t xml:space="preserve">
Республики Беларусь, ее административно-территориальных единиц;
</t>
  </si>
  <si>
    <t>1.2. УНП</t>
  </si>
  <si>
    <t>№ по ОКЭД:</t>
  </si>
  <si>
    <t xml:space="preserve"> Лицензируемые виды деятельности (Да/Нет):</t>
  </si>
  <si>
    <t>Да</t>
  </si>
  <si>
    <t>Нет</t>
  </si>
  <si>
    <t>Вид лицензии, №, срок действия, кем выдана</t>
  </si>
  <si>
    <t xml:space="preserve">1.4. Юридический адрес (местонахождение)
</t>
  </si>
  <si>
    <t>рабочий телефон</t>
  </si>
  <si>
    <t>мобильный телефон</t>
  </si>
  <si>
    <t>Дата рождения</t>
  </si>
  <si>
    <t>Место рождения</t>
  </si>
  <si>
    <t>Паспортные данные: серия, №, дата выдачи, срок действия, кем выдан, личный номер</t>
  </si>
  <si>
    <t>Адрес регистрации, телефон</t>
  </si>
  <si>
    <t>Домашний адрес, телефон</t>
  </si>
  <si>
    <t>Доля в уставном фонде - всего</t>
  </si>
  <si>
    <t>в том числе:</t>
  </si>
  <si>
    <t>%</t>
  </si>
  <si>
    <t>Показатель</t>
  </si>
  <si>
    <t>Доля в уставном фонде Республики Беларусь и ее административно-территориальных единиц</t>
  </si>
  <si>
    <t>Доля в уставном фонде иностранных юридических лиц, иностранных граждан и лиц без гражданства</t>
  </si>
  <si>
    <t>Доля в уставном фонде общественных объединений (за исключением общественных объединений инвалидов), союзов (ассоциаций), фондов</t>
  </si>
  <si>
    <t>Доля в уставном фонде одного или нескольких юридических лиц, не являющихся субъектами малого предпринимательства</t>
  </si>
  <si>
    <t>Прочие</t>
  </si>
  <si>
    <t>Контракт (трудовой договор, др.), №, дата, срок действия</t>
  </si>
  <si>
    <t>Критерии</t>
  </si>
  <si>
    <t>Субъект малого предпринимательства является банком, небанковской кредитно-финансовой организацией, страховой организацией, профессиональным участником рынка ценных бумаг, ломбардом</t>
  </si>
  <si>
    <t>Субъект малого предпринимательства является участником концессионных договоров (соглашений) о разделе продукции, заключенных с иностранными инвесторами в порядке, определенном законодательством</t>
  </si>
  <si>
    <t>Субъект малого предпринимательства осуществляет деятельность в сфере игорного бизнеса, лотерейной деятельности, электронных интерактивных игр, производство и реализацию подакцизных товаров, добычу полезных ископаемых, за исключением общераспространенных полезных ископаемых</t>
  </si>
  <si>
    <t>Характеристика субъекта малого предпринимательства</t>
  </si>
  <si>
    <t>Субъект малого предпринимательства находится в процессе реорганизации, ликвидации (прекращения деятельности), экономической несостоятельности (банкротства)</t>
  </si>
  <si>
    <t>Со дня нарушений условий оказания государственной финансовой поддержки не прошло три года</t>
  </si>
  <si>
    <t>Имеется задолженность по платежам в бюджет и государственные внебюджетные фонды</t>
  </si>
  <si>
    <t>Имеются убытки по итогам фактически отработанного времени в текущем году на отчетную дату</t>
  </si>
  <si>
    <t>Снижение объемов выручки от реализации товаров (работ, услуг) в два и более раза по сравнению с аналогичным периодом прошлого года</t>
  </si>
  <si>
    <t>2. Информация об инвестиционном проекте и запрашиваемой финансовой поддержке:</t>
  </si>
  <si>
    <t>Руб.</t>
  </si>
  <si>
    <t>Средства Фонда</t>
  </si>
  <si>
    <t>Собственные средства</t>
  </si>
  <si>
    <t>Кредиты банков</t>
  </si>
  <si>
    <t>Иные источники (указать какие):</t>
  </si>
  <si>
    <t>Вид финансовой поддержки:</t>
  </si>
  <si>
    <t>Заем</t>
  </si>
  <si>
    <t>Финансовая аренда (лизинг)</t>
  </si>
  <si>
    <t>Сумма, руб.:</t>
  </si>
  <si>
    <t>Срок, мес.:</t>
  </si>
  <si>
    <t>Наименование банка</t>
  </si>
  <si>
    <t>Валюта счета</t>
  </si>
  <si>
    <t>1.6. Информация о текущих (расчетных) счетах:</t>
  </si>
  <si>
    <t>1.7. Информация о руководителе:</t>
  </si>
  <si>
    <t>1.8. Информация о главном бухгалтере:</t>
  </si>
  <si>
    <t>1.9.Списочная численность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 (включая филиалы, представительства и иные его обособленные подразделения) за календарный год, предшествующий году обращения</t>
  </si>
  <si>
    <t>1.10. Доли в уставном фонде (для юридических лиц)</t>
  </si>
  <si>
    <t>1.11. Соответствие вида деятельности установленным критериям:</t>
  </si>
  <si>
    <t>1.12. Характеристика субъекта малого предпринимательства:</t>
  </si>
  <si>
    <t>Наименование организаций, акционером (учредителем) которых является заявитель, доля в уставном фонде:</t>
  </si>
  <si>
    <t>Состав учредителей (для организаций)</t>
  </si>
  <si>
    <t xml:space="preserve"> Уставный фонд (размер, руб.) (для организаций)</t>
  </si>
  <si>
    <t>Наименование показателя</t>
  </si>
  <si>
    <t>Описание (за что)</t>
  </si>
  <si>
    <t>Условия расчетов (по факту поставки, предоплата, отсрочка (кол-во дней), иное)</t>
  </si>
  <si>
    <t>Валюта расчетов</t>
  </si>
  <si>
    <t>Принимаемые меры по взысканию просроченной задолженности</t>
  </si>
  <si>
    <t>Основные дебиторы</t>
  </si>
  <si>
    <t>Основные кредиторы</t>
  </si>
  <si>
    <t>Итого</t>
  </si>
  <si>
    <t xml:space="preserve">Просроченная задолженность </t>
  </si>
  <si>
    <t>Сумма по балансу на последн. отчетную дату</t>
  </si>
  <si>
    <t>Наименование контрагента</t>
  </si>
  <si>
    <t>Вид сделки</t>
  </si>
  <si>
    <t>Сумма</t>
  </si>
  <si>
    <t>Валюта</t>
  </si>
  <si>
    <t>Срок</t>
  </si>
  <si>
    <t>% ставка</t>
  </si>
  <si>
    <t>4.3. Сведения об имуществе заявителя, ранее переданном в залог</t>
  </si>
  <si>
    <t>Залогодержатель</t>
  </si>
  <si>
    <t>Вид залога</t>
  </si>
  <si>
    <t xml:space="preserve">Срок </t>
  </si>
  <si>
    <t>Подробное описание</t>
  </si>
  <si>
    <t>Нижеподписавшиеся подтверждают достоверность указанной информации и предоставляют Фонду право на получение консультаций и проверки информации, приведенной в данной заявке и в других документах, представленных заявителем, в соответствующих налоговых, финансовых, правоохранительных и иных органах и организациях.</t>
  </si>
  <si>
    <t>__________________________________</t>
  </si>
  <si>
    <t>Главный бухгалтер</t>
  </si>
  <si>
    <t>М.П.</t>
  </si>
  <si>
    <t>Да/Нет (Выбрать)</t>
  </si>
  <si>
    <t>Наименование инвестиционного проекта:</t>
  </si>
  <si>
    <t>Численность работающих, чел.</t>
  </si>
  <si>
    <t>Выручка от реализации товаров (работ, услуг) (без НДС), руб.</t>
  </si>
  <si>
    <t>в том числе на одного работающего, руб.</t>
  </si>
  <si>
    <t>Чистая прибыль, руб.</t>
  </si>
  <si>
    <t>За календарный год, предшествующий году обращения</t>
  </si>
  <si>
    <t>В последний год реализации проекта</t>
  </si>
  <si>
    <t>Отклонение (+/-)</t>
  </si>
  <si>
    <t>Темп роста, %</t>
  </si>
  <si>
    <t>Общая рентабельность продаж</t>
  </si>
  <si>
    <t>Чистая рентабельность продаж</t>
  </si>
  <si>
    <t>Наименование организации 
(страна нахождения)</t>
  </si>
  <si>
    <t>Девальвационное стресс-тестирование:</t>
  </si>
  <si>
    <t>(на период валютного кризиса, до отмены предоставления решением ККП)</t>
  </si>
  <si>
    <r>
      <t xml:space="preserve">1. </t>
    </r>
    <r>
      <rPr>
        <b/>
        <sz val="10"/>
        <color indexed="12"/>
        <rFont val="Times New Roman"/>
        <family val="1"/>
      </rPr>
      <t>Правила:</t>
    </r>
  </si>
  <si>
    <r>
      <t xml:space="preserve">Считать по следующей формуле :
</t>
    </r>
    <r>
      <rPr>
        <b/>
        <sz val="10"/>
        <rFont val="Arial"/>
        <family val="2"/>
      </rPr>
      <t xml:space="preserve"> ( Т*Курс + Дв*Курс + Др + ФВв*Курс + ФВр + ДСв*Курс + ДСр ) – ( Кв*Курс + Кр ) + ОС, где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Т </t>
    </r>
    <r>
      <rPr>
        <sz val="10"/>
        <rFont val="Arial"/>
        <family val="2"/>
      </rPr>
      <t xml:space="preserve">-  товары, включая сырье, материалы, готовую продукцию, товары для реализации. Товар, завезенный до девальваций выравнивания с официальным курсом на анализируемую дату. 
</t>
    </r>
    <r>
      <rPr>
        <b/>
        <sz val="10"/>
        <rFont val="Arial"/>
        <family val="2"/>
      </rPr>
      <t>Курс</t>
    </r>
    <r>
      <rPr>
        <sz val="10"/>
        <rFont val="Arial"/>
        <family val="2"/>
      </rPr>
      <t xml:space="preserve"> – рыночный курс $, в том числе прогнозный. 
             В расчет принимаются следующие курсы $ - </t>
    </r>
    <r>
      <rPr>
        <b/>
        <sz val="10"/>
        <rFont val="Arial"/>
        <family val="2"/>
      </rPr>
      <t>8 500, 9 500, 11 000, 12 000, 16 000</t>
    </r>
    <r>
      <rPr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Дв, Др </t>
    </r>
    <r>
      <rPr>
        <sz val="10"/>
        <rFont val="Arial"/>
        <family val="2"/>
      </rPr>
      <t xml:space="preserve">- дебиторская задолженность (в том числе за товары отгруженные). При этом если у клиента в балансе имеется дебиторская задолженность по строке </t>
    </r>
    <r>
      <rPr>
        <u val="single"/>
        <sz val="10"/>
        <rFont val="Arial"/>
        <family val="2"/>
      </rPr>
      <t>«Товары отгруженные»</t>
    </r>
    <r>
      <rPr>
        <sz val="10"/>
        <rFont val="Arial"/>
        <family val="2"/>
      </rPr>
      <t xml:space="preserve">, то это значит, что такая дебиторская задолженность учтена по фактической себестоимости, а реальный объем дебиторской задолженности числится на забалансовом счете </t>
    </r>
    <r>
      <rPr>
        <b/>
        <sz val="10"/>
        <rFont val="Arial"/>
        <family val="2"/>
      </rPr>
      <t>015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«Товары отгруженные в отпускных ценах»</t>
    </r>
    <r>
      <rPr>
        <sz val="10"/>
        <rFont val="Arial"/>
        <family val="2"/>
      </rPr>
      <t xml:space="preserve"> (или ином забалансовом счете, который клиент организовал в своем учете). И тогда в вышеуказанной формуле учитывается сумма дебиторской задолженности на указанном забалансовом счете, т.е. в своем реальном объеме (по отпускным ценам). Если у клиента имеется валютная дебиторская задолженность, то она умножается на коэффициент прогнозного курса.</t>
    </r>
  </si>
  <si>
    <r>
      <t xml:space="preserve">ФВв, ФВр  </t>
    </r>
    <r>
      <rPr>
        <sz val="10"/>
        <rFont val="Arial"/>
        <family val="2"/>
      </rPr>
      <t xml:space="preserve"> - финансовые вложения: займы, ценные бумаги, др. Финансовые вложения, выраженные в ин. валюте, умножаются на коэффициент прогнозного курса.
</t>
    </r>
    <r>
      <rPr>
        <b/>
        <sz val="10"/>
        <rFont val="Arial"/>
        <family val="2"/>
      </rPr>
      <t>ДСв, ДСр</t>
    </r>
    <r>
      <rPr>
        <sz val="10"/>
        <rFont val="Arial"/>
        <family val="2"/>
      </rPr>
      <t xml:space="preserve"> - денежные средства: остатки денежных средств на счетах.
</t>
    </r>
    <r>
      <rPr>
        <b/>
        <sz val="10"/>
        <rFont val="Arial"/>
        <family val="2"/>
      </rPr>
      <t xml:space="preserve">Кв - </t>
    </r>
    <r>
      <rPr>
        <sz val="10"/>
        <rFont val="Arial"/>
        <family val="2"/>
      </rPr>
      <t>вся валютная кредиторка, включая валютные займы и кредиты. Если займ перед «связанной» (аффилированной)  компанией, то такая кредиторка исключается из данной строки . Если подписано и действует (выполняется) доп. соглашение к кредитному договору о поддержании неснижаемого объема кредиторской задолженности перед иностранными поставщиками в определенной сумме (т.е. управляемая кредиторка, которая может быть только от «связанной» (аффилированной) компании), то такая кредиторка исключается из данной строки.</t>
    </r>
    <r>
      <rPr>
        <b/>
        <sz val="10"/>
        <rFont val="Arial"/>
        <family val="2"/>
      </rPr>
      <t xml:space="preserve">
Кр - </t>
    </r>
    <r>
      <rPr>
        <sz val="10"/>
        <rFont val="Arial"/>
        <family val="2"/>
      </rPr>
      <t xml:space="preserve">вся рублевая кредиторка, включая рублевые займы и кредиты. Если займ перед «связанной» (аффилированной)  компанией, то такая кредиторка исключается из данной строки . Если подписано и действует (выполняется) доп. соглашение к кредитному договору о поддержании неснижаемого объема кредиторской задолженности перед  поставщиками в определенной сумме (т.е. управляемая кредиторка, которая может быть только от «связанной» (аффилированной) компании),
 то такая кредиторка исключается из данной строки. </t>
    </r>
  </si>
  <si>
    <r>
      <t>ОС</t>
    </r>
    <r>
      <rPr>
        <sz val="10"/>
        <rFont val="Arial"/>
        <family val="2"/>
      </rPr>
      <t xml:space="preserve"> - основные фонды, доходные вложения во внеоборотные активы (основные фонды, переданные в аренду), незавершенное строительство. При этом: 
- ипотека учитывается по рублевой текущей рыночной стоимости (по экспертной оценке залоговой службы путем сравнения с аналогичными объектами), 
- автотехника учитывается по рыночной валютной цене (т.е. текущая рыночная валютная цена переводится в белорусские рубли по курсу НБ на дату анализируемой отчетности и прибавляется к товару для дальнейшей автоматической корректировки на изменяющийся курс). Рыночная валютная цена определяется по экспертной оценке залоговой службы путем сравнения с аналогичными объектами).
- незавершенное строительство учитывается по балансовой стоимости,
- остальные основные фонды (включая переданные в аренду) учитываются по балансовой стоимости.
</t>
    </r>
    <r>
      <rPr>
        <b/>
        <i/>
        <sz val="10"/>
        <color indexed="14"/>
        <rFont val="Arial"/>
        <family val="2"/>
      </rPr>
      <t>Для расчета принимаются данные бухгалтерского учета клиента (при наличии 
консолидированной отчетности принимаются данные такой отчетности).</t>
    </r>
  </si>
  <si>
    <r>
      <t xml:space="preserve">2. </t>
    </r>
    <r>
      <rPr>
        <b/>
        <sz val="10"/>
        <color indexed="12"/>
        <rFont val="Times New Roman"/>
        <family val="1"/>
      </rPr>
      <t>Расчет:</t>
    </r>
  </si>
  <si>
    <t>млн.руб.</t>
  </si>
  <si>
    <t>Товары</t>
  </si>
  <si>
    <t>Дебиторская задолженность (рублевая)</t>
  </si>
  <si>
    <t>Дебиторская задолженность (валютная)</t>
  </si>
  <si>
    <t>Финансовые вложения (рублевые)</t>
  </si>
  <si>
    <t>Финансовые вложения (валютные)</t>
  </si>
  <si>
    <t>Денежные средства (рублевые)</t>
  </si>
  <si>
    <t>Денежные средства (валютные)</t>
  </si>
  <si>
    <t>Кредиторская задолженность (рублевая)</t>
  </si>
  <si>
    <t>при перекредитовке из рублей в валюту наеобходимо перенести сумму кредита из рублевой кредиторки в валютную</t>
  </si>
  <si>
    <t>Кредиторская задолженность (валютная)</t>
  </si>
  <si>
    <r>
      <t>Основные средства:</t>
    </r>
    <r>
      <rPr>
        <i/>
        <u val="single"/>
        <sz val="10"/>
        <rFont val="Times New Roman"/>
        <family val="1"/>
      </rPr>
      <t xml:space="preserve"> ипотека</t>
    </r>
  </si>
  <si>
    <r>
      <rPr>
        <i/>
        <sz val="12"/>
        <color indexed="10"/>
        <rFont val="Arial"/>
        <family val="2"/>
      </rPr>
      <t xml:space="preserve">!!! </t>
    </r>
    <r>
      <rPr>
        <i/>
        <sz val="8"/>
        <color indexed="10"/>
        <rFont val="Arial"/>
        <family val="2"/>
      </rPr>
      <t>при расчете стресс-теста по лизинговым компаниям необходимо учитывать, что основные средства, числящиеся на балансе лизингодателя по условиям лизинговой сделки, не могут быть учтены по полной рыночной стоимости, т.к. стоимость объекта лизинга (осн.ср-во) для лизинговой компании уменьшается соразмерно получению от лизингополучателя лизинговых платежей</t>
    </r>
  </si>
  <si>
    <r>
      <t xml:space="preserve">Основные средства: </t>
    </r>
    <r>
      <rPr>
        <i/>
        <u val="single"/>
        <sz val="10"/>
        <rFont val="Times New Roman"/>
        <family val="1"/>
      </rPr>
      <t>автотехника</t>
    </r>
  </si>
  <si>
    <r>
      <t xml:space="preserve">Основные средства: </t>
    </r>
    <r>
      <rPr>
        <i/>
        <u val="single"/>
        <sz val="10"/>
        <rFont val="Times New Roman"/>
        <family val="1"/>
      </rPr>
      <t>незавершенное строительство</t>
    </r>
  </si>
  <si>
    <r>
      <t>Основные средства:</t>
    </r>
    <r>
      <rPr>
        <i/>
        <u val="single"/>
        <sz val="10"/>
        <rFont val="Times New Roman"/>
        <family val="1"/>
      </rPr>
      <t xml:space="preserve"> прочее</t>
    </r>
  </si>
  <si>
    <r>
      <t xml:space="preserve">!!! В ячейку </t>
    </r>
    <r>
      <rPr>
        <b/>
        <sz val="11"/>
        <color indexed="20"/>
        <rFont val="Times New Roman"/>
        <family val="1"/>
      </rPr>
      <t>А44</t>
    </r>
    <r>
      <rPr>
        <b/>
        <i/>
        <sz val="9"/>
        <color indexed="10"/>
        <rFont val="Times New Roman"/>
        <family val="1"/>
      </rPr>
      <t xml:space="preserve"> вводится курс НБ РБ на 
отчетную дату составления бух.отчетности</t>
    </r>
  </si>
  <si>
    <t>Курс</t>
  </si>
  <si>
    <t>Используемый коэффициент к официальному курсу</t>
  </si>
  <si>
    <t>Результат стресс-тестирования</t>
  </si>
  <si>
    <t>Наименование</t>
  </si>
  <si>
    <t>Основной вид деятельности</t>
  </si>
  <si>
    <t>ОКЭД</t>
  </si>
  <si>
    <t>Лицензируемые виды деятельности</t>
  </si>
  <si>
    <t>Состав учредителей</t>
  </si>
  <si>
    <t>Взаимосвязанные компании</t>
  </si>
  <si>
    <t>Юр. Адрес</t>
  </si>
  <si>
    <t>тел. Директора</t>
  </si>
  <si>
    <t>ФИО директора</t>
  </si>
  <si>
    <t>тел. Бухгалтера</t>
  </si>
  <si>
    <t>ФИО бухгалтера</t>
  </si>
  <si>
    <t>Численность сотрудников</t>
  </si>
  <si>
    <t>Описание залога (др. обеспечения)</t>
  </si>
  <si>
    <t>Описание залога</t>
  </si>
  <si>
    <t>Сумма залога</t>
  </si>
  <si>
    <t>Запрашиваемые условия</t>
  </si>
  <si>
    <t>Одобрено</t>
  </si>
  <si>
    <t>Порядок погашения</t>
  </si>
  <si>
    <t>Особые условия (другая информация)</t>
  </si>
  <si>
    <t>Период выборки</t>
  </si>
  <si>
    <t>дата заключения</t>
  </si>
  <si>
    <t>дата закрытия</t>
  </si>
  <si>
    <t>Последующая работа с клиентом (вносимые изменения в сделку).</t>
  </si>
  <si>
    <t>Дата</t>
  </si>
  <si>
    <t>Внесенные изменения в сделку</t>
  </si>
  <si>
    <t>Сопровождение</t>
  </si>
  <si>
    <t>№ счетов</t>
  </si>
  <si>
    <t>Директор (Ф.И.О. без сокращений)</t>
  </si>
  <si>
    <t>Гл. бухгалтер (Ф.И.О. без сокращений)</t>
  </si>
  <si>
    <t>ежемесячно</t>
  </si>
  <si>
    <t>Кредитный портфель</t>
  </si>
  <si>
    <t>№</t>
  </si>
  <si>
    <t>Наименование клиента</t>
  </si>
  <si>
    <t>Номер договора</t>
  </si>
  <si>
    <t>Дата договора</t>
  </si>
  <si>
    <t>Сумма договора</t>
  </si>
  <si>
    <t>Задолженность</t>
  </si>
  <si>
    <t>Обеспечение</t>
  </si>
  <si>
    <t>Примечание</t>
  </si>
  <si>
    <t>Основной долг</t>
  </si>
  <si>
    <t>Проценты</t>
  </si>
  <si>
    <t>Штрафы</t>
  </si>
  <si>
    <t>Гос. пошлина</t>
  </si>
  <si>
    <t>Итого по договору</t>
  </si>
  <si>
    <t>Вид обеспечения</t>
  </si>
  <si>
    <t>Понижающий коэффициент</t>
  </si>
  <si>
    <t>Размер обеспеченных обязательств</t>
  </si>
  <si>
    <t>Срочный</t>
  </si>
  <si>
    <t>Просроченный</t>
  </si>
  <si>
    <t>№ дог. (заем, лизинг)</t>
  </si>
  <si>
    <t>№ дог. Залога</t>
  </si>
  <si>
    <t>Дата заключения</t>
  </si>
  <si>
    <t>регистрация</t>
  </si>
  <si>
    <t>Понижающий коэффициент (залог)</t>
  </si>
  <si>
    <t>Ставка (заем, лизинг)</t>
  </si>
  <si>
    <t>Сумма залога с учетом понижающего коэффициента</t>
  </si>
  <si>
    <t>Иное</t>
  </si>
  <si>
    <t>Общая сумма залога</t>
  </si>
  <si>
    <t>Сумма с зявки</t>
  </si>
  <si>
    <t>Сумма принятая</t>
  </si>
  <si>
    <t>Дисконт</t>
  </si>
  <si>
    <t>Сумма без дисконта</t>
  </si>
  <si>
    <t>Область</t>
  </si>
  <si>
    <t>Минская обл.</t>
  </si>
  <si>
    <t>Могилевская обл.</t>
  </si>
  <si>
    <t>Гомельская обл.</t>
  </si>
  <si>
    <t>Гродненская обл.</t>
  </si>
  <si>
    <t>Витебская обл.</t>
  </si>
  <si>
    <t>Брестская обл.</t>
  </si>
  <si>
    <t>Итого залога</t>
  </si>
  <si>
    <t>Итого залога с учетом понижающего коэффициента</t>
  </si>
  <si>
    <t>Дебиторская задолженность (просроченная)</t>
  </si>
  <si>
    <t>Дата образования (просроченной задолженности)</t>
  </si>
  <si>
    <t>Кредиторская задолженность (просроченная)</t>
  </si>
  <si>
    <t>Соответствует</t>
  </si>
  <si>
    <t>Не соответствует</t>
  </si>
  <si>
    <t>4.1. Сведения об основных контрагентах в BYN (Дебиторы и Кредиторы)</t>
  </si>
  <si>
    <t>Дебиторская задолженность, BYN</t>
  </si>
  <si>
    <t>в т.ч. Просроченная, BYN</t>
  </si>
  <si>
    <t>Кредиторская задолженность, BYN</t>
  </si>
  <si>
    <t>какие меры предприняты</t>
  </si>
  <si>
    <t>Ставка %</t>
  </si>
  <si>
    <t>Финансовые показатели</t>
  </si>
  <si>
    <t>Информация по проекту</t>
  </si>
  <si>
    <t>На последнюю отчетную дату</t>
  </si>
  <si>
    <t>Показатели (в т.ч. планируемые) по реализации проекта</t>
  </si>
  <si>
    <t>Себестоимость реализованной продукции, товаров,работ, услуг (без НДС)</t>
  </si>
  <si>
    <t>На последнюю отчетную дату (справочно)</t>
  </si>
  <si>
    <t>Минимальная сумма обеспечения</t>
  </si>
  <si>
    <t>05-06/36/2017</t>
  </si>
  <si>
    <t>Сумма залога с дисконтом</t>
  </si>
  <si>
    <t>Доля просроченной дебиторской задолженности в общем объеме</t>
  </si>
  <si>
    <t>Доля просроченной кредиторской задолженности в общем объеме</t>
  </si>
  <si>
    <t>Сумма (первоначальная)</t>
  </si>
  <si>
    <t>Остаток задолженности</t>
  </si>
  <si>
    <t>4.2. Сведения о кредитах, займах, иных обязательствах (перед бюджетом, иными контрагентами) в BYN:</t>
  </si>
  <si>
    <t>1.1. Полное наименование субъекта малого предпринимательства (согласно Устава, свидетельства)</t>
  </si>
  <si>
    <t>Сокращенное наименование (согласно Устава, свидетельства)</t>
  </si>
  <si>
    <t>1.3. Информация о видах деятельности, уставный фонд, лицензии:</t>
  </si>
  <si>
    <t xml:space="preserve">1.5. Официальный сайт (в случае его наличия), 
E-mail
</t>
  </si>
  <si>
    <t>3. Вид, стоимость обеспечения исполнения обязательств:</t>
  </si>
  <si>
    <t>Оценочная стоимость (сумма в BYN) согласно Акта внутренней оценки</t>
  </si>
  <si>
    <t>4. Информация финансово-хозяйственной деятельности на дату:</t>
  </si>
  <si>
    <t>Наименование должности и подпись должностного лица, проводивщего экспертизу</t>
  </si>
  <si>
    <t>1. Информация о субъекте малого предпринимательства</t>
  </si>
  <si>
    <t>УТВЕРЖДЕНО</t>
  </si>
  <si>
    <t xml:space="preserve">ПРИЛОЖЕНИЕ 1
к Правилам оказания финансовой поддержки в форме займов, финансовой аренды (лизинга) Белорусским фондом финансовой поддержки предпринимателей
</t>
  </si>
  <si>
    <t xml:space="preserve">ЗАЯВКА
на участие в конкурсе инвестиционных проектов 
субъектов малого предпринимательства, претендующих на получение финансовой поддержки 
в Белорусском фонде финансовой поддержки предпринимателей
(примерная форма)
</t>
  </si>
  <si>
    <t>Протокол Правления</t>
  </si>
  <si>
    <t>Белорусского фонда финансовой</t>
  </si>
  <si>
    <t>поддержки предпринимателей</t>
  </si>
  <si>
    <t>от 13.02.2017 №1</t>
  </si>
  <si>
    <t>Срок действия с__ по__</t>
  </si>
  <si>
    <t>Сумма запрашиваемой финансовой поддержки, руб.:</t>
  </si>
  <si>
    <t>Источники финансирования проекта</t>
  </si>
  <si>
    <t>Нет информации</t>
  </si>
  <si>
    <t>УСН</t>
  </si>
  <si>
    <t>"________"________________________20___г.</t>
  </si>
  <si>
    <t>Наименование показателя (по организации)</t>
  </si>
  <si>
    <t xml:space="preserve">В последний год реализации проекта </t>
  </si>
  <si>
    <t>2.2. Количество обязательных к созданнию новых рабочих мест на дату исполнения условий договора займа (финансовой аренды (лизинга)):</t>
  </si>
  <si>
    <t>2.1. Показатели (в т.ч. планируемые) с учетом реализации проекта в целом по организации:</t>
  </si>
  <si>
    <t xml:space="preserve">Численность работающих, чел. </t>
  </si>
  <si>
    <t xml:space="preserve">Откуда и при каких обстоятельствах вы узнали о нашем Фонде? </t>
  </si>
  <si>
    <t>Какую информацию на нашем сайте belarp.by вы хотели бы видеть дополнительно?</t>
  </si>
  <si>
    <t xml:space="preserve">Какую информацию на нашем сайте belarp.by вы хотели бы видеть дополнительно? </t>
  </si>
  <si>
    <t>Мини-опрос для получения обратной связи:</t>
  </si>
  <si>
    <t xml:space="preserve">Заместитель начальника 
управления активных операций                                     М.С.Корсакова
Начальник управления
активных операций                                                        И.Е.Широков
Начальник отдела 
организационно-правовой работы                                  А.Л.Садовский 
Заместитель генерального директора                            И.М.Ерофеева
</t>
  </si>
  <si>
    <t>Количество рабочих мест планируемых к созданию</t>
  </si>
  <si>
    <t>Количество обязательных к созданнию новых рабочих мест на дату исполнения условий договора займа (финансовой аренды (лизинга)):</t>
  </si>
  <si>
    <t>Предполагаемое количество новых рабочих мест (исходя из информации по обязательным рабочим местам)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</si>
</sst>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\-yyyy"/>
    <numFmt numFmtId="194" formatCode="dd\.mm\.yyyy"/>
    <numFmt numFmtId="195" formatCode="000000"/>
    <numFmt numFmtId="196" formatCode="0.00_ ;[Red]\-0.00\ "/>
    <numFmt numFmtId="197" formatCode="\(0.00\)"/>
    <numFmt numFmtId="198" formatCode="dd/mm/yy;@"/>
    <numFmt numFmtId="199" formatCode="0;[Red]0"/>
    <numFmt numFmtId="200" formatCode="_(* #,##0.00_);_(* \(#,##0.00\);_(* &quot;-&quot;??_);_(@_)"/>
    <numFmt numFmtId="201" formatCode="#,##0.0000"/>
    <numFmt numFmtId="202" formatCode="#,##0_ ;[Red]\-#,##0\ "/>
    <numFmt numFmtId="203" formatCode="0.0%"/>
  </numFmts>
  <fonts count="12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 Cyr"/>
      <family val="0"/>
    </font>
    <font>
      <sz val="12"/>
      <color indexed="12"/>
      <name val="Times New Roman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 Cyr"/>
      <family val="0"/>
    </font>
    <font>
      <i/>
      <sz val="10"/>
      <name val="Times New Roman Cyr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sz val="10"/>
      <color indexed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b/>
      <sz val="10"/>
      <color indexed="12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sz val="10"/>
      <color indexed="10"/>
      <name val="Times New Roman"/>
      <family val="1"/>
    </font>
    <font>
      <u val="single"/>
      <sz val="10"/>
      <name val="Arial Cyr"/>
      <family val="0"/>
    </font>
    <font>
      <b/>
      <i/>
      <u val="single"/>
      <sz val="14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4"/>
      <name val="Arial"/>
      <family val="2"/>
    </font>
    <font>
      <i/>
      <sz val="8"/>
      <color indexed="10"/>
      <name val="Arial"/>
      <family val="2"/>
    </font>
    <font>
      <i/>
      <u val="single"/>
      <sz val="10"/>
      <name val="Times New Roman"/>
      <family val="1"/>
    </font>
    <font>
      <i/>
      <sz val="12"/>
      <color indexed="10"/>
      <name val="Arial"/>
      <family val="2"/>
    </font>
    <font>
      <b/>
      <i/>
      <sz val="9"/>
      <color indexed="10"/>
      <name val="Times New Roman"/>
      <family val="1"/>
    </font>
    <font>
      <b/>
      <sz val="11"/>
      <color indexed="20"/>
      <name val="Times New Roman"/>
      <family val="1"/>
    </font>
    <font>
      <b/>
      <i/>
      <sz val="10"/>
      <color indexed="16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sz val="10"/>
      <color indexed="23"/>
      <name val="Arial"/>
      <family val="2"/>
    </font>
    <font>
      <sz val="14"/>
      <name val="Arial Cyr"/>
      <family val="0"/>
    </font>
    <font>
      <sz val="9"/>
      <name val="Tahoma"/>
      <family val="2"/>
    </font>
    <font>
      <sz val="16"/>
      <name val="Arial Cyr"/>
      <family val="0"/>
    </font>
    <font>
      <b/>
      <i/>
      <sz val="8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9"/>
      <name val="Arial Cyr"/>
      <family val="0"/>
    </font>
    <font>
      <u val="single"/>
      <sz val="10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u val="single"/>
      <sz val="10"/>
      <color rgb="FFFF0000"/>
      <name val="Arial Cyr"/>
      <family val="0"/>
    </font>
    <font>
      <sz val="10"/>
      <color theme="0"/>
      <name val="Arial Cyr"/>
      <family val="0"/>
    </font>
    <font>
      <b/>
      <sz val="11"/>
      <color theme="1"/>
      <name val="Calibri"/>
      <family val="2"/>
    </font>
    <font>
      <u val="single"/>
      <sz val="10"/>
      <color rgb="FFFF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6"/>
      <color theme="1"/>
      <name val="Calibri"/>
      <family val="2"/>
    </font>
    <font>
      <b/>
      <i/>
      <sz val="9"/>
      <color rgb="FFFF0000"/>
      <name val="Times New Roman"/>
      <family val="1"/>
    </font>
    <font>
      <sz val="10"/>
      <color theme="1" tint="0.49998000264167786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7" fillId="0" borderId="0">
      <alignment/>
      <protection/>
    </xf>
    <xf numFmtId="0" fontId="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11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 wrapText="1"/>
    </xf>
    <xf numFmtId="1" fontId="19" fillId="0" borderId="0" xfId="0" applyNumberFormat="1" applyFont="1" applyFill="1" applyAlignment="1">
      <alignment wrapText="1"/>
    </xf>
    <xf numFmtId="1" fontId="13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24" fillId="4" borderId="10" xfId="0" applyFont="1" applyFill="1" applyBorder="1" applyAlignment="1" applyProtection="1">
      <alignment horizontal="left" vertical="center" wrapText="1"/>
      <protection/>
    </xf>
    <xf numFmtId="0" fontId="24" fillId="4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11" borderId="10" xfId="0" applyFont="1" applyFill="1" applyBorder="1" applyAlignment="1" applyProtection="1">
      <alignment horizontal="left" vertical="center" wrapText="1"/>
      <protection/>
    </xf>
    <xf numFmtId="0" fontId="24" fillId="11" borderId="10" xfId="0" applyNumberFormat="1" applyFont="1" applyFill="1" applyBorder="1" applyAlignment="1" applyProtection="1">
      <alignment horizontal="center" vertical="center"/>
      <protection/>
    </xf>
    <xf numFmtId="14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 quotePrefix="1">
      <alignment horizontal="center" vertical="center"/>
      <protection/>
    </xf>
    <xf numFmtId="1" fontId="26" fillId="0" borderId="10" xfId="0" applyNumberFormat="1" applyFont="1" applyFill="1" applyBorder="1" applyAlignment="1" applyProtection="1" quotePrefix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17" fillId="2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14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1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50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22" borderId="0" xfId="0" applyFont="1" applyFill="1" applyAlignment="1">
      <alignment/>
    </xf>
    <xf numFmtId="0" fontId="50" fillId="22" borderId="0" xfId="0" applyFont="1" applyFill="1" applyAlignment="1">
      <alignment/>
    </xf>
    <xf numFmtId="0" fontId="0" fillId="22" borderId="0" xfId="0" applyFill="1" applyAlignment="1">
      <alignment/>
    </xf>
    <xf numFmtId="0" fontId="50" fillId="22" borderId="0" xfId="0" applyFont="1" applyFill="1" applyAlignment="1">
      <alignment wrapText="1"/>
    </xf>
    <xf numFmtId="0" fontId="50" fillId="4" borderId="0" xfId="0" applyFont="1" applyFill="1" applyAlignment="1">
      <alignment wrapText="1"/>
    </xf>
    <xf numFmtId="0" fontId="2" fillId="4" borderId="0" xfId="0" applyFont="1" applyFill="1" applyAlignment="1">
      <alignment horizontal="right"/>
    </xf>
    <xf numFmtId="0" fontId="2" fillId="22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1" fontId="53" fillId="0" borderId="0" xfId="0" applyNumberFormat="1" applyFont="1" applyFill="1" applyAlignment="1">
      <alignment horizontal="left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98" fontId="18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80" fontId="1" fillId="4" borderId="10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8" fillId="4" borderId="10" xfId="0" applyNumberFormat="1" applyFont="1" applyFill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80" fontId="18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2" fontId="54" fillId="4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198" fontId="18" fillId="0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80" fontId="1" fillId="7" borderId="10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180" fontId="1" fillId="7" borderId="16" xfId="0" applyNumberFormat="1" applyFont="1" applyFill="1" applyBorder="1" applyAlignment="1">
      <alignment horizontal="center" vertical="center" wrapText="1"/>
    </xf>
    <xf numFmtId="1" fontId="1" fillId="7" borderId="16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right" vertical="center" wrapText="1"/>
    </xf>
    <xf numFmtId="3" fontId="1" fillId="4" borderId="13" xfId="0" applyNumberFormat="1" applyFont="1" applyFill="1" applyBorder="1" applyAlignment="1">
      <alignment vertical="center" wrapText="1"/>
    </xf>
    <xf numFmtId="49" fontId="54" fillId="4" borderId="13" xfId="0" applyNumberFormat="1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vertical="center" wrapText="1"/>
    </xf>
    <xf numFmtId="49" fontId="54" fillId="4" borderId="10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3" fontId="1" fillId="4" borderId="16" xfId="0" applyNumberFormat="1" applyFont="1" applyFill="1" applyBorder="1" applyAlignment="1">
      <alignment vertical="center" wrapText="1"/>
    </xf>
    <xf numFmtId="49" fontId="54" fillId="4" borderId="16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left"/>
    </xf>
    <xf numFmtId="1" fontId="1" fillId="4" borderId="10" xfId="0" applyNumberFormat="1" applyFont="1" applyFill="1" applyBorder="1" applyAlignment="1">
      <alignment horizontal="center"/>
    </xf>
    <xf numFmtId="4" fontId="1" fillId="4" borderId="16" xfId="0" applyNumberFormat="1" applyFont="1" applyFill="1" applyBorder="1" applyAlignment="1">
      <alignment horizontal="left"/>
    </xf>
    <xf numFmtId="1" fontId="1" fillId="4" borderId="16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1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1" fontId="51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wrapText="1"/>
    </xf>
    <xf numFmtId="49" fontId="56" fillId="0" borderId="0" xfId="0" applyNumberFormat="1" applyFont="1" applyBorder="1" applyAlignment="1">
      <alignment/>
    </xf>
    <xf numFmtId="49" fontId="56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vertical="center" wrapText="1"/>
    </xf>
    <xf numFmtId="1" fontId="1" fillId="7" borderId="16" xfId="0" applyNumberFormat="1" applyFont="1" applyFill="1" applyBorder="1" applyAlignment="1">
      <alignment vertical="center" wrapText="1"/>
    </xf>
    <xf numFmtId="0" fontId="28" fillId="0" borderId="0" xfId="0" applyFont="1" applyFill="1" applyAlignment="1" applyProtection="1">
      <alignment horizontal="left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1" fontId="24" fillId="4" borderId="10" xfId="0" applyNumberFormat="1" applyFont="1" applyFill="1" applyBorder="1" applyAlignment="1" applyProtection="1">
      <alignment horizontal="center" vertical="center"/>
      <protection/>
    </xf>
    <xf numFmtId="1" fontId="24" fillId="11" borderId="10" xfId="0" applyNumberFormat="1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58" fillId="0" borderId="0" xfId="0" applyFont="1" applyAlignment="1">
      <alignment/>
    </xf>
    <xf numFmtId="0" fontId="28" fillId="0" borderId="0" xfId="0" applyFont="1" applyFill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 wrapText="1"/>
    </xf>
    <xf numFmtId="10" fontId="19" fillId="0" borderId="0" xfId="0" applyNumberFormat="1" applyFont="1" applyFill="1" applyAlignment="1">
      <alignment horizontal="right" vertical="center" wrapText="1"/>
    </xf>
    <xf numFmtId="1" fontId="19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0" fontId="19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0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0" fontId="63" fillId="0" borderId="16" xfId="0" applyFont="1" applyFill="1" applyBorder="1" applyAlignment="1" applyProtection="1">
      <alignment horizontal="center" vertical="center"/>
      <protection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2" fillId="25" borderId="21" xfId="0" applyFont="1" applyFill="1" applyBorder="1" applyAlignment="1">
      <alignment wrapText="1"/>
    </xf>
    <xf numFmtId="0" fontId="2" fillId="25" borderId="21" xfId="0" applyFont="1" applyFill="1" applyBorder="1" applyAlignment="1">
      <alignment/>
    </xf>
    <xf numFmtId="0" fontId="0" fillId="25" borderId="21" xfId="0" applyFill="1" applyBorder="1" applyAlignment="1">
      <alignment wrapText="1"/>
    </xf>
    <xf numFmtId="0" fontId="2" fillId="25" borderId="22" xfId="0" applyFont="1" applyFill="1" applyBorder="1" applyAlignment="1">
      <alignment wrapText="1"/>
    </xf>
    <xf numFmtId="0" fontId="0" fillId="15" borderId="21" xfId="0" applyFill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3" fillId="0" borderId="0" xfId="0" applyFont="1" applyFill="1" applyAlignment="1" applyProtection="1">
      <alignment vertical="center"/>
      <protection locked="0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10" fontId="9" fillId="0" borderId="0" xfId="0" applyNumberFormat="1" applyFont="1" applyFill="1" applyAlignment="1">
      <alignment vertical="center"/>
    </xf>
    <xf numFmtId="1" fontId="5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10" fontId="1" fillId="0" borderId="0" xfId="0" applyNumberFormat="1" applyFont="1" applyFill="1" applyAlignment="1" applyProtection="1">
      <alignment vertical="center"/>
      <protection locked="0"/>
    </xf>
    <xf numFmtId="1" fontId="1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0" fontId="1" fillId="22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1" borderId="10" xfId="0" applyFont="1" applyFill="1" applyBorder="1" applyAlignment="1">
      <alignment/>
    </xf>
    <xf numFmtId="0" fontId="58" fillId="11" borderId="0" xfId="0" applyFont="1" applyFill="1" applyAlignment="1">
      <alignment/>
    </xf>
    <xf numFmtId="10" fontId="1" fillId="26" borderId="10" xfId="0" applyNumberFormat="1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3" fontId="1" fillId="11" borderId="10" xfId="0" applyNumberFormat="1" applyFont="1" applyFill="1" applyBorder="1" applyAlignment="1">
      <alignment horizontal="left" vertical="center" wrapText="1"/>
    </xf>
    <xf numFmtId="3" fontId="1" fillId="22" borderId="10" xfId="0" applyNumberFormat="1" applyFont="1" applyFill="1" applyBorder="1" applyAlignment="1">
      <alignment horizontal="left" vertical="center" wrapText="1"/>
    </xf>
    <xf numFmtId="49" fontId="18" fillId="22" borderId="10" xfId="0" applyNumberFormat="1" applyFont="1" applyFill="1" applyBorder="1" applyAlignment="1">
      <alignment horizontal="center" vertical="center" wrapText="1"/>
    </xf>
    <xf numFmtId="2" fontId="65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22" borderId="10" xfId="0" applyNumberFormat="1" applyFont="1" applyFill="1" applyBorder="1" applyAlignment="1">
      <alignment horizontal="center" vertical="center" wrapText="1"/>
    </xf>
    <xf numFmtId="10" fontId="1" fillId="22" borderId="10" xfId="0" applyNumberFormat="1" applyFont="1" applyFill="1" applyBorder="1" applyAlignment="1">
      <alignment horizontal="center" vertical="center" wrapText="1"/>
    </xf>
    <xf numFmtId="1" fontId="1" fillId="22" borderId="10" xfId="0" applyNumberFormat="1" applyFont="1" applyFill="1" applyBorder="1" applyAlignment="1">
      <alignment horizontal="center" vertical="center" wrapText="1"/>
    </xf>
    <xf numFmtId="180" fontId="18" fillId="22" borderId="10" xfId="0" applyNumberFormat="1" applyFont="1" applyFill="1" applyBorder="1" applyAlignment="1">
      <alignment horizontal="center" vertical="center" wrapText="1"/>
    </xf>
    <xf numFmtId="2" fontId="18" fillId="22" borderId="10" xfId="0" applyNumberFormat="1" applyFont="1" applyFill="1" applyBorder="1" applyAlignment="1">
      <alignment horizontal="center" vertical="center" wrapText="1"/>
    </xf>
    <xf numFmtId="180" fontId="1" fillId="22" borderId="10" xfId="0" applyNumberFormat="1" applyFont="1" applyFill="1" applyBorder="1" applyAlignment="1">
      <alignment horizontal="center" vertical="center" wrapText="1"/>
    </xf>
    <xf numFmtId="180" fontId="65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0" xfId="0" applyFont="1" applyFill="1" applyBorder="1" applyAlignment="1">
      <alignment horizontal="center" vertical="center" wrapText="1"/>
    </xf>
    <xf numFmtId="1" fontId="18" fillId="7" borderId="10" xfId="0" applyNumberFormat="1" applyFont="1" applyFill="1" applyBorder="1" applyAlignment="1">
      <alignment horizontal="center" vertical="center" wrapText="1"/>
    </xf>
    <xf numFmtId="9" fontId="1" fillId="7" borderId="10" xfId="0" applyNumberFormat="1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1" fontId="18" fillId="11" borderId="10" xfId="0" applyNumberFormat="1" applyFont="1" applyFill="1" applyBorder="1" applyAlignment="1">
      <alignment horizontal="center" vertical="center" wrapText="1"/>
    </xf>
    <xf numFmtId="9" fontId="1" fillId="11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7" borderId="23" xfId="0" applyNumberFormat="1" applyFont="1" applyFill="1" applyBorder="1" applyAlignment="1">
      <alignment horizontal="center" vertical="center" wrapText="1"/>
    </xf>
    <xf numFmtId="1" fontId="1" fillId="7" borderId="24" xfId="0" applyNumberFormat="1" applyFont="1" applyFill="1" applyBorder="1" applyAlignment="1">
      <alignment horizontal="center" vertical="center" wrapText="1"/>
    </xf>
    <xf numFmtId="1" fontId="1" fillId="11" borderId="25" xfId="0" applyNumberFormat="1" applyFont="1" applyFill="1" applyBorder="1" applyAlignment="1">
      <alignment horizontal="center" vertical="center" wrapText="1"/>
    </xf>
    <xf numFmtId="1" fontId="1" fillId="7" borderId="2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 wrapText="1"/>
    </xf>
    <xf numFmtId="1" fontId="18" fillId="0" borderId="25" xfId="0" applyNumberFormat="1" applyFont="1" applyFill="1" applyBorder="1" applyAlignment="1">
      <alignment horizontal="right" vertical="center" wrapText="1"/>
    </xf>
    <xf numFmtId="1" fontId="1" fillId="22" borderId="26" xfId="0" applyNumberFormat="1" applyFont="1" applyFill="1" applyBorder="1" applyAlignment="1">
      <alignment horizontal="center" vertical="center" wrapText="1"/>
    </xf>
    <xf numFmtId="1" fontId="1" fillId="22" borderId="18" xfId="0" applyNumberFormat="1" applyFont="1" applyFill="1" applyBorder="1" applyAlignment="1">
      <alignment horizontal="center" vertical="center" wrapText="1"/>
    </xf>
    <xf numFmtId="1" fontId="1" fillId="22" borderId="27" xfId="0" applyNumberFormat="1" applyFont="1" applyFill="1" applyBorder="1" applyAlignment="1">
      <alignment horizontal="center" vertical="center" wrapText="1"/>
    </xf>
    <xf numFmtId="1" fontId="1" fillId="22" borderId="20" xfId="0" applyNumberFormat="1" applyFont="1" applyFill="1" applyBorder="1" applyAlignment="1">
      <alignment horizontal="center" vertical="center" wrapText="1"/>
    </xf>
    <xf numFmtId="1" fontId="1" fillId="22" borderId="28" xfId="0" applyNumberFormat="1" applyFont="1" applyFill="1" applyBorder="1" applyAlignment="1">
      <alignment horizontal="center" vertical="center" wrapText="1"/>
    </xf>
    <xf numFmtId="1" fontId="1" fillId="22" borderId="22" xfId="0" applyNumberFormat="1" applyFont="1" applyFill="1" applyBorder="1" applyAlignment="1">
      <alignment horizontal="center" vertical="center" wrapText="1"/>
    </xf>
    <xf numFmtId="1" fontId="1" fillId="22" borderId="29" xfId="0" applyNumberFormat="1" applyFont="1" applyFill="1" applyBorder="1" applyAlignment="1">
      <alignment horizontal="center" vertical="center" wrapText="1"/>
    </xf>
    <xf numFmtId="1" fontId="1" fillId="22" borderId="25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1" fontId="18" fillId="0" borderId="25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textRotation="90"/>
    </xf>
    <xf numFmtId="49" fontId="54" fillId="7" borderId="10" xfId="0" applyNumberFormat="1" applyFont="1" applyFill="1" applyBorder="1" applyAlignment="1" applyProtection="1">
      <alignment horizontal="center" vertical="center" wrapText="1"/>
      <protection locked="0"/>
    </xf>
    <xf numFmtId="10" fontId="1" fillId="7" borderId="10" xfId="0" applyNumberFormat="1" applyFont="1" applyFill="1" applyBorder="1" applyAlignment="1">
      <alignment vertical="center"/>
    </xf>
    <xf numFmtId="1" fontId="1" fillId="7" borderId="10" xfId="0" applyNumberFormat="1" applyFont="1" applyFill="1" applyBorder="1" applyAlignment="1">
      <alignment vertical="center" wrapText="1"/>
    </xf>
    <xf numFmtId="1" fontId="1" fillId="7" borderId="26" xfId="0" applyNumberFormat="1" applyFont="1" applyFill="1" applyBorder="1" applyAlignment="1">
      <alignment vertical="center" wrapText="1"/>
    </xf>
    <xf numFmtId="1" fontId="1" fillId="7" borderId="29" xfId="0" applyNumberFormat="1" applyFont="1" applyFill="1" applyBorder="1" applyAlignment="1">
      <alignment vertical="center" wrapText="1"/>
    </xf>
    <xf numFmtId="1" fontId="1" fillId="7" borderId="25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" fillId="22" borderId="10" xfId="0" applyFont="1" applyFill="1" applyBorder="1" applyAlignment="1">
      <alignment horizontal="center" vertical="center" textRotation="90"/>
    </xf>
    <xf numFmtId="3" fontId="1" fillId="22" borderId="10" xfId="0" applyNumberFormat="1" applyFont="1" applyFill="1" applyBorder="1" applyAlignment="1">
      <alignment vertical="center" wrapText="1"/>
    </xf>
    <xf numFmtId="49" fontId="54" fillId="22" borderId="10" xfId="0" applyNumberFormat="1" applyFont="1" applyFill="1" applyBorder="1" applyAlignment="1" applyProtection="1">
      <alignment horizontal="center" vertical="center" wrapText="1"/>
      <protection locked="0"/>
    </xf>
    <xf numFmtId="10" fontId="1" fillId="22" borderId="10" xfId="0" applyNumberFormat="1" applyFont="1" applyFill="1" applyBorder="1" applyAlignment="1">
      <alignment vertical="center"/>
    </xf>
    <xf numFmtId="1" fontId="1" fillId="22" borderId="10" xfId="0" applyNumberFormat="1" applyFont="1" applyFill="1" applyBorder="1" applyAlignment="1">
      <alignment vertical="center" wrapText="1"/>
    </xf>
    <xf numFmtId="1" fontId="1" fillId="22" borderId="27" xfId="0" applyNumberFormat="1" applyFont="1" applyFill="1" applyBorder="1" applyAlignment="1">
      <alignment vertical="center" wrapText="1"/>
    </xf>
    <xf numFmtId="1" fontId="1" fillId="22" borderId="26" xfId="0" applyNumberFormat="1" applyFont="1" applyFill="1" applyBorder="1" applyAlignment="1">
      <alignment vertical="center" wrapText="1"/>
    </xf>
    <xf numFmtId="1" fontId="1" fillId="22" borderId="28" xfId="0" applyNumberFormat="1" applyFont="1" applyFill="1" applyBorder="1" applyAlignment="1">
      <alignment vertical="center" wrapText="1"/>
    </xf>
    <xf numFmtId="1" fontId="18" fillId="0" borderId="28" xfId="0" applyNumberFormat="1" applyFont="1" applyFill="1" applyBorder="1" applyAlignment="1">
      <alignment horizontal="right" vertical="center" wrapText="1"/>
    </xf>
    <xf numFmtId="1" fontId="18" fillId="0" borderId="30" xfId="0" applyNumberFormat="1" applyFont="1" applyFill="1" applyBorder="1" applyAlignment="1">
      <alignment horizontal="right" vertical="center" wrapText="1"/>
    </xf>
    <xf numFmtId="49" fontId="54" fillId="26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6" borderId="10" xfId="0" applyNumberFormat="1" applyFont="1" applyFill="1" applyBorder="1" applyAlignment="1">
      <alignment vertical="center" wrapText="1"/>
    </xf>
    <xf numFmtId="1" fontId="1" fillId="26" borderId="27" xfId="0" applyNumberFormat="1" applyFont="1" applyFill="1" applyBorder="1" applyAlignment="1">
      <alignment vertical="center" wrapText="1"/>
    </xf>
    <xf numFmtId="1" fontId="1" fillId="26" borderId="31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32" xfId="0" applyNumberFormat="1" applyFont="1" applyFill="1" applyBorder="1" applyAlignment="1">
      <alignment horizontal="left" vertical="center"/>
    </xf>
    <xf numFmtId="1" fontId="1" fillId="0" borderId="33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 applyProtection="1">
      <alignment horizontal="center" vertical="center"/>
      <protection locked="0"/>
    </xf>
    <xf numFmtId="10" fontId="1" fillId="0" borderId="10" xfId="0" applyNumberFormat="1" applyFont="1" applyFill="1" applyBorder="1" applyAlignment="1">
      <alignment horizontal="left" vertical="center"/>
    </xf>
    <xf numFmtId="3" fontId="54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34" xfId="0" applyNumberFormat="1" applyFont="1" applyFill="1" applyBorder="1" applyAlignment="1">
      <alignment horizontal="left" vertical="center"/>
    </xf>
    <xf numFmtId="1" fontId="1" fillId="0" borderId="35" xfId="0" applyNumberFormat="1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 applyProtection="1">
      <alignment vertical="center" wrapText="1"/>
      <protection locked="0"/>
    </xf>
    <xf numFmtId="49" fontId="66" fillId="0" borderId="0" xfId="0" applyNumberFormat="1" applyFont="1" applyBorder="1" applyAlignment="1" applyProtection="1">
      <alignment horizontal="center" vertical="center"/>
      <protection locked="0"/>
    </xf>
    <xf numFmtId="0" fontId="1" fillId="11" borderId="0" xfId="0" applyFont="1" applyFill="1" applyAlignment="1">
      <alignment horizontal="right" vertical="center"/>
    </xf>
    <xf numFmtId="3" fontId="1" fillId="22" borderId="13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3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1" fontId="6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7" fillId="0" borderId="0" xfId="0" applyFont="1" applyFill="1" applyAlignment="1" applyProtection="1">
      <alignment/>
      <protection locked="0"/>
    </xf>
    <xf numFmtId="1" fontId="1" fillId="7" borderId="36" xfId="0" applyNumberFormat="1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 applyProtection="1">
      <alignment vertical="center" wrapText="1"/>
      <protection locked="0"/>
    </xf>
    <xf numFmtId="1" fontId="1" fillId="7" borderId="37" xfId="0" applyNumberFormat="1" applyFont="1" applyFill="1" applyBorder="1" applyAlignment="1">
      <alignment horizontal="center" vertical="center" wrapText="1"/>
    </xf>
    <xf numFmtId="1" fontId="1" fillId="7" borderId="38" xfId="0" applyNumberFormat="1" applyFont="1" applyFill="1" applyBorder="1" applyAlignment="1">
      <alignment horizontal="center" vertical="center" wrapText="1"/>
    </xf>
    <xf numFmtId="1" fontId="1" fillId="22" borderId="39" xfId="0" applyNumberFormat="1" applyFont="1" applyFill="1" applyBorder="1" applyAlignment="1">
      <alignment horizontal="center" vertical="center" wrapText="1"/>
    </xf>
    <xf numFmtId="3" fontId="1" fillId="22" borderId="10" xfId="0" applyNumberFormat="1" applyFont="1" applyFill="1" applyBorder="1" applyAlignment="1" applyProtection="1">
      <alignment vertical="center" wrapText="1"/>
      <protection locked="0"/>
    </xf>
    <xf numFmtId="1" fontId="1" fillId="22" borderId="32" xfId="0" applyNumberFormat="1" applyFont="1" applyFill="1" applyBorder="1" applyAlignment="1">
      <alignment horizontal="center" vertical="center" wrapText="1"/>
    </xf>
    <xf numFmtId="1" fontId="1" fillId="22" borderId="33" xfId="0" applyNumberFormat="1" applyFont="1" applyFill="1" applyBorder="1" applyAlignment="1">
      <alignment horizontal="center" vertical="center" wrapText="1"/>
    </xf>
    <xf numFmtId="0" fontId="0" fillId="22" borderId="0" xfId="0" applyFont="1" applyFill="1" applyAlignment="1">
      <alignment/>
    </xf>
    <xf numFmtId="49" fontId="5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ont="1" applyFill="1" applyAlignment="1">
      <alignment/>
    </xf>
    <xf numFmtId="1" fontId="18" fillId="0" borderId="29" xfId="0" applyNumberFormat="1" applyFont="1" applyFill="1" applyBorder="1" applyAlignment="1">
      <alignment horizontal="right" vertical="center" wrapText="1"/>
    </xf>
    <xf numFmtId="1" fontId="1" fillId="26" borderId="18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49" fontId="6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" fontId="18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40" xfId="0" applyNumberFormat="1" applyFont="1" applyFill="1" applyBorder="1" applyAlignment="1">
      <alignment horizontal="center" vertical="center" wrapText="1"/>
    </xf>
    <xf numFmtId="1" fontId="1" fillId="7" borderId="32" xfId="0" applyNumberFormat="1" applyFont="1" applyFill="1" applyBorder="1" applyAlignment="1">
      <alignment horizontal="center" vertical="center" wrapText="1"/>
    </xf>
    <xf numFmtId="1" fontId="1" fillId="7" borderId="34" xfId="0" applyNumberFormat="1" applyFont="1" applyFill="1" applyBorder="1" applyAlignment="1">
      <alignment horizontal="center" vertical="center" wrapText="1"/>
    </xf>
    <xf numFmtId="1" fontId="1" fillId="22" borderId="23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right" vertical="center" wrapText="1"/>
    </xf>
    <xf numFmtId="1" fontId="1" fillId="26" borderId="26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1" fontId="1" fillId="7" borderId="10" xfId="0" applyNumberFormat="1" applyFont="1" applyFill="1" applyBorder="1" applyAlignment="1">
      <alignment horizontal="center" vertical="center" wrapText="1"/>
    </xf>
    <xf numFmtId="2" fontId="54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18" fillId="26" borderId="10" xfId="0" applyNumberFormat="1" applyFont="1" applyFill="1" applyBorder="1" applyAlignment="1">
      <alignment vertical="center" wrapText="1"/>
    </xf>
    <xf numFmtId="1" fontId="1" fillId="7" borderId="41" xfId="0" applyNumberFormat="1" applyFont="1" applyFill="1" applyBorder="1" applyAlignment="1">
      <alignment horizontal="center" vertical="center" wrapText="1"/>
    </xf>
    <xf numFmtId="1" fontId="1" fillId="7" borderId="4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4" fontId="1" fillId="0" borderId="43" xfId="0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14" fontId="53" fillId="0" borderId="0" xfId="0" applyNumberFormat="1" applyFont="1" applyFill="1" applyAlignment="1" applyProtection="1">
      <alignment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8" fillId="0" borderId="18" xfId="42" applyFont="1" applyBorder="1" applyAlignment="1" applyProtection="1">
      <alignment vertical="center" wrapText="1"/>
      <protection/>
    </xf>
    <xf numFmtId="2" fontId="17" fillId="0" borderId="10" xfId="0" applyNumberFormat="1" applyFont="1" applyFill="1" applyBorder="1" applyAlignment="1" applyProtection="1">
      <alignment horizontal="left" vertical="center"/>
      <protection locked="0"/>
    </xf>
    <xf numFmtId="2" fontId="24" fillId="0" borderId="10" xfId="0" applyNumberFormat="1" applyFont="1" applyFill="1" applyBorder="1" applyAlignment="1" applyProtection="1">
      <alignment horizontal="left" vertical="center"/>
      <protection/>
    </xf>
    <xf numFmtId="2" fontId="17" fillId="0" borderId="10" xfId="0" applyNumberFormat="1" applyFont="1" applyFill="1" applyBorder="1" applyAlignment="1" applyProtection="1">
      <alignment horizontal="left" vertical="center"/>
      <protection/>
    </xf>
    <xf numFmtId="2" fontId="24" fillId="4" borderId="10" xfId="0" applyNumberFormat="1" applyFont="1" applyFill="1" applyBorder="1" applyAlignment="1" applyProtection="1">
      <alignment horizontal="left" vertical="center"/>
      <protection/>
    </xf>
    <xf numFmtId="2" fontId="24" fillId="11" borderId="10" xfId="0" applyNumberFormat="1" applyFont="1" applyFill="1" applyBorder="1" applyAlignment="1" applyProtection="1">
      <alignment horizontal="left" vertical="center"/>
      <protection/>
    </xf>
    <xf numFmtId="2" fontId="17" fillId="0" borderId="10" xfId="0" applyNumberFormat="1" applyFont="1" applyFill="1" applyBorder="1" applyAlignment="1" applyProtection="1">
      <alignment horizontal="center" vertical="center"/>
      <protection locked="0"/>
    </xf>
    <xf numFmtId="2" fontId="17" fillId="0" borderId="10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 quotePrefix="1">
      <alignment horizontal="center" vertical="center"/>
      <protection locked="0"/>
    </xf>
    <xf numFmtId="2" fontId="27" fillId="0" borderId="10" xfId="0" applyNumberFormat="1" applyFont="1" applyFill="1" applyBorder="1" applyAlignment="1" applyProtection="1" quotePrefix="1">
      <alignment horizontal="center" vertical="center"/>
      <protection locked="0"/>
    </xf>
    <xf numFmtId="2" fontId="26" fillId="0" borderId="10" xfId="0" applyNumberFormat="1" applyFont="1" applyFill="1" applyBorder="1" applyAlignment="1" applyProtection="1" quotePrefix="1">
      <alignment horizontal="center" vertical="center"/>
      <protection/>
    </xf>
    <xf numFmtId="2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80" fillId="0" borderId="0" xfId="0" applyFont="1" applyAlignment="1">
      <alignment/>
    </xf>
    <xf numFmtId="0" fontId="56" fillId="0" borderId="0" xfId="0" applyFont="1" applyBorder="1" applyAlignment="1">
      <alignment horizontal="left"/>
    </xf>
    <xf numFmtId="3" fontId="0" fillId="0" borderId="0" xfId="61" applyNumberFormat="1" applyBorder="1" applyAlignment="1">
      <alignment horizontal="center" vertical="center"/>
    </xf>
    <xf numFmtId="0" fontId="85" fillId="8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89" fillId="28" borderId="0" xfId="0" applyFont="1" applyFill="1" applyAlignment="1">
      <alignment/>
    </xf>
    <xf numFmtId="4" fontId="87" fillId="29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30" borderId="13" xfId="0" applyFont="1" applyFill="1" applyBorder="1" applyAlignment="1">
      <alignment horizontal="center" vertical="center" wrapText="1"/>
    </xf>
    <xf numFmtId="0" fontId="0" fillId="31" borderId="45" xfId="0" applyFill="1" applyBorder="1" applyAlignment="1">
      <alignment horizontal="center" vertical="center"/>
    </xf>
    <xf numFmtId="0" fontId="0" fillId="31" borderId="45" xfId="0" applyFill="1" applyBorder="1" applyAlignment="1">
      <alignment horizontal="center" vertical="center" wrapText="1"/>
    </xf>
    <xf numFmtId="0" fontId="109" fillId="0" borderId="44" xfId="0" applyFont="1" applyBorder="1" applyAlignment="1">
      <alignment/>
    </xf>
    <xf numFmtId="14" fontId="0" fillId="31" borderId="10" xfId="0" applyNumberFormat="1" applyFill="1" applyBorder="1" applyAlignment="1">
      <alignment horizontal="center" vertical="center" wrapText="1"/>
    </xf>
    <xf numFmtId="9" fontId="0" fillId="31" borderId="10" xfId="0" applyNumberForma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 applyProtection="1">
      <alignment horizontal="center" vertical="center"/>
      <protection/>
    </xf>
    <xf numFmtId="0" fontId="17" fillId="28" borderId="10" xfId="0" applyNumberFormat="1" applyFont="1" applyFill="1" applyBorder="1" applyAlignment="1" applyProtection="1">
      <alignment horizontal="center" vertical="center"/>
      <protection/>
    </xf>
    <xf numFmtId="1" fontId="24" fillId="28" borderId="10" xfId="0" applyNumberFormat="1" applyFont="1" applyFill="1" applyBorder="1" applyAlignment="1" applyProtection="1">
      <alignment horizontal="center" vertical="center"/>
      <protection/>
    </xf>
    <xf numFmtId="2" fontId="24" fillId="28" borderId="10" xfId="0" applyNumberFormat="1" applyFont="1" applyFill="1" applyBorder="1" applyAlignment="1" applyProtection="1">
      <alignment horizontal="left" vertical="center"/>
      <protection/>
    </xf>
    <xf numFmtId="2" fontId="17" fillId="28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31" borderId="10" xfId="0" applyFill="1" applyBorder="1" applyAlignment="1">
      <alignment horizontal="center" vertical="center" wrapText="1"/>
    </xf>
    <xf numFmtId="0" fontId="58" fillId="30" borderId="46" xfId="0" applyFont="1" applyFill="1" applyBorder="1" applyAlignment="1">
      <alignment horizontal="center" vertical="center" wrapText="1"/>
    </xf>
    <xf numFmtId="0" fontId="58" fillId="30" borderId="47" xfId="0" applyFont="1" applyFill="1" applyBorder="1" applyAlignment="1">
      <alignment horizontal="center" vertical="center" wrapText="1"/>
    </xf>
    <xf numFmtId="0" fontId="58" fillId="30" borderId="48" xfId="0" applyFont="1" applyFill="1" applyBorder="1" applyAlignment="1">
      <alignment horizontal="center" vertical="center" wrapText="1"/>
    </xf>
    <xf numFmtId="0" fontId="58" fillId="30" borderId="49" xfId="0" applyFont="1" applyFill="1" applyBorder="1" applyAlignment="1">
      <alignment horizontal="center" vertical="center" wrapText="1"/>
    </xf>
    <xf numFmtId="0" fontId="58" fillId="30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/>
    </xf>
    <xf numFmtId="0" fontId="110" fillId="32" borderId="10" xfId="53" applyFont="1" applyFill="1" applyBorder="1" applyAlignment="1">
      <alignment horizontal="center" vertical="center" wrapText="1"/>
      <protection/>
    </xf>
    <xf numFmtId="0" fontId="0" fillId="31" borderId="10" xfId="0" applyFill="1" applyBorder="1" applyAlignment="1">
      <alignment horizontal="center" vertical="center" wrapText="1" shrinkToFit="1"/>
    </xf>
    <xf numFmtId="0" fontId="0" fillId="33" borderId="50" xfId="0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11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17" fillId="0" borderId="10" xfId="0" applyNumberFormat="1" applyFont="1" applyFill="1" applyBorder="1" applyAlignment="1" applyProtection="1">
      <alignment horizontal="center" vertical="center"/>
      <protection/>
    </xf>
    <xf numFmtId="14" fontId="17" fillId="28" borderId="10" xfId="0" applyNumberFormat="1" applyFont="1" applyFill="1" applyBorder="1" applyAlignment="1" applyProtection="1">
      <alignment horizontal="center" vertical="center"/>
      <protection/>
    </xf>
    <xf numFmtId="14" fontId="17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43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vertical="center"/>
      <protection/>
    </xf>
    <xf numFmtId="10" fontId="14" fillId="4" borderId="10" xfId="0" applyNumberFormat="1" applyFont="1" applyFill="1" applyBorder="1" applyAlignment="1" applyProtection="1">
      <alignment horizontal="center"/>
      <protection/>
    </xf>
    <xf numFmtId="10" fontId="14" fillId="4" borderId="43" xfId="0" applyNumberFormat="1" applyFont="1" applyFill="1" applyBorder="1" applyAlignment="1" applyProtection="1">
      <alignment horizontal="center"/>
      <protection/>
    </xf>
    <xf numFmtId="16" fontId="111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49" fontId="17" fillId="28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0" fontId="14" fillId="0" borderId="10" xfId="0" applyNumberFormat="1" applyFont="1" applyFill="1" applyBorder="1" applyAlignment="1" applyProtection="1">
      <alignment horizontal="center"/>
      <protection/>
    </xf>
    <xf numFmtId="10" fontId="14" fillId="0" borderId="43" xfId="0" applyNumberFormat="1" applyFont="1" applyFill="1" applyBorder="1" applyAlignment="1" applyProtection="1">
      <alignment horizontal="center"/>
      <protection/>
    </xf>
    <xf numFmtId="1" fontId="17" fillId="0" borderId="10" xfId="0" applyNumberFormat="1" applyFont="1" applyFill="1" applyBorder="1" applyAlignment="1" applyProtection="1">
      <alignment horizontal="center" vertical="center"/>
      <protection/>
    </xf>
    <xf numFmtId="1" fontId="17" fillId="28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10" fontId="25" fillId="11" borderId="10" xfId="0" applyNumberFormat="1" applyFont="1" applyFill="1" applyBorder="1" applyAlignment="1" applyProtection="1">
      <alignment horizontal="center" vertical="center"/>
      <protection/>
    </xf>
    <xf numFmtId="10" fontId="25" fillId="11" borderId="43" xfId="0" applyNumberFormat="1" applyFont="1" applyFill="1" applyBorder="1" applyAlignment="1" applyProtection="1">
      <alignment horizontal="center" vertical="center"/>
      <protection/>
    </xf>
    <xf numFmtId="0" fontId="111" fillId="0" borderId="18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" wrapText="1"/>
      <protection/>
    </xf>
    <xf numFmtId="14" fontId="17" fillId="0" borderId="10" xfId="0" applyNumberFormat="1" applyFont="1" applyBorder="1" applyAlignment="1" applyProtection="1">
      <alignment horizontal="center" wrapText="1"/>
      <protection/>
    </xf>
    <xf numFmtId="14" fontId="17" fillId="0" borderId="43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" fontId="24" fillId="4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2" fontId="24" fillId="11" borderId="10" xfId="0" applyNumberFormat="1" applyFont="1" applyFill="1" applyBorder="1" applyAlignment="1" applyProtection="1">
      <alignment horizontal="center" vertical="center"/>
      <protection/>
    </xf>
    <xf numFmtId="10" fontId="25" fillId="11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4" fontId="17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/>
      <protection/>
    </xf>
    <xf numFmtId="10" fontId="14" fillId="4" borderId="0" xfId="0" applyNumberFormat="1" applyFont="1" applyFill="1" applyBorder="1" applyAlignment="1" applyProtection="1">
      <alignment horizontal="center"/>
      <protection/>
    </xf>
    <xf numFmtId="1" fontId="27" fillId="0" borderId="10" xfId="0" applyNumberFormat="1" applyFont="1" applyFill="1" applyBorder="1" applyAlignment="1" applyProtection="1" quotePrefix="1">
      <alignment horizontal="center" vertical="center"/>
      <protection/>
    </xf>
    <xf numFmtId="2" fontId="27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2" fontId="27" fillId="0" borderId="10" xfId="0" applyNumberFormat="1" applyFont="1" applyFill="1" applyBorder="1" applyAlignment="1" applyProtection="1">
      <alignment horizontal="center" vertical="center"/>
      <protection/>
    </xf>
    <xf numFmtId="10" fontId="0" fillId="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2" fillId="0" borderId="16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24" fillId="22" borderId="51" xfId="0" applyFont="1" applyFill="1" applyBorder="1" applyAlignment="1" applyProtection="1">
      <alignment vertical="center"/>
      <protection/>
    </xf>
    <xf numFmtId="0" fontId="24" fillId="22" borderId="52" xfId="0" applyFont="1" applyFill="1" applyBorder="1" applyAlignment="1" applyProtection="1">
      <alignment vertical="center"/>
      <protection/>
    </xf>
    <xf numFmtId="0" fontId="17" fillId="22" borderId="51" xfId="0" applyFont="1" applyFill="1" applyBorder="1" applyAlignment="1" applyProtection="1">
      <alignment vertical="center"/>
      <protection/>
    </xf>
    <xf numFmtId="2" fontId="24" fillId="2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24" fillId="22" borderId="54" xfId="0" applyFont="1" applyFill="1" applyBorder="1" applyAlignment="1" applyProtection="1">
      <alignment vertical="center" wrapText="1"/>
      <protection/>
    </xf>
    <xf numFmtId="0" fontId="24" fillId="22" borderId="55" xfId="0" applyFont="1" applyFill="1" applyBorder="1" applyAlignment="1" applyProtection="1">
      <alignment vertical="center" wrapText="1"/>
      <protection/>
    </xf>
    <xf numFmtId="0" fontId="17" fillId="22" borderId="54" xfId="0" applyFont="1" applyFill="1" applyBorder="1" applyAlignment="1" applyProtection="1">
      <alignment vertical="center"/>
      <protection/>
    </xf>
    <xf numFmtId="2" fontId="24" fillId="22" borderId="35" xfId="0" applyNumberFormat="1" applyFont="1" applyFill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vertical="center" wrapText="1"/>
      <protection/>
    </xf>
    <xf numFmtId="0" fontId="24" fillId="22" borderId="18" xfId="0" applyFont="1" applyFill="1" applyBorder="1" applyAlignment="1" applyProtection="1">
      <alignment vertical="center" wrapText="1"/>
      <protection/>
    </xf>
    <xf numFmtId="2" fontId="24" fillId="22" borderId="18" xfId="0" applyNumberFormat="1" applyFont="1" applyFill="1" applyBorder="1" applyAlignment="1" applyProtection="1">
      <alignment horizontal="center" vertical="center"/>
      <protection/>
    </xf>
    <xf numFmtId="2" fontId="24" fillId="22" borderId="2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80" fontId="17" fillId="34" borderId="10" xfId="0" applyNumberFormat="1" applyFont="1" applyFill="1" applyBorder="1" applyAlignment="1" applyProtection="1">
      <alignment vertical="center"/>
      <protection/>
    </xf>
    <xf numFmtId="180" fontId="112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180" fontId="11" fillId="34" borderId="10" xfId="0" applyNumberFormat="1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vertical="center"/>
      <protection/>
    </xf>
    <xf numFmtId="3" fontId="17" fillId="34" borderId="10" xfId="0" applyNumberFormat="1" applyFont="1" applyFill="1" applyBorder="1" applyAlignment="1" applyProtection="1">
      <alignment horizontal="center" vertical="center"/>
      <protection/>
    </xf>
    <xf numFmtId="180" fontId="31" fillId="34" borderId="10" xfId="0" applyNumberFormat="1" applyFont="1" applyFill="1" applyBorder="1" applyAlignment="1" applyProtection="1">
      <alignment vertical="center"/>
      <protection/>
    </xf>
    <xf numFmtId="0" fontId="31" fillId="34" borderId="10" xfId="0" applyFont="1" applyFill="1" applyBorder="1" applyAlignment="1" applyProtection="1">
      <alignment vertical="center"/>
      <protection/>
    </xf>
    <xf numFmtId="3" fontId="31" fillId="34" borderId="10" xfId="0" applyNumberFormat="1" applyFont="1" applyFill="1" applyBorder="1" applyAlignment="1" applyProtection="1">
      <alignment horizontal="center" vertical="center"/>
      <protection/>
    </xf>
    <xf numFmtId="9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2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9" fontId="11" fillId="0" borderId="0" xfId="0" applyNumberFormat="1" applyFont="1" applyFill="1" applyAlignment="1" applyProtection="1">
      <alignment horizontal="center" vertical="center"/>
      <protection/>
    </xf>
    <xf numFmtId="2" fontId="11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2" fontId="26" fillId="31" borderId="10" xfId="0" applyNumberFormat="1" applyFont="1" applyFill="1" applyBorder="1" applyAlignment="1" applyProtection="1" quotePrefix="1">
      <alignment horizontal="center" vertical="center"/>
      <protection/>
    </xf>
    <xf numFmtId="2" fontId="24" fillId="31" borderId="10" xfId="0" applyNumberFormat="1" applyFont="1" applyFill="1" applyBorder="1" applyAlignment="1" applyProtection="1">
      <alignment horizontal="left" vertical="center"/>
      <protection/>
    </xf>
    <xf numFmtId="2" fontId="26" fillId="31" borderId="1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0" fillId="28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8" borderId="49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9" fontId="0" fillId="28" borderId="10" xfId="0" applyNumberFormat="1" applyFill="1" applyBorder="1" applyAlignment="1" applyProtection="1">
      <alignment horizontal="center" vertical="center" wrapText="1"/>
      <protection locked="0"/>
    </xf>
    <xf numFmtId="9" fontId="0" fillId="28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45" xfId="0" applyFill="1" applyBorder="1" applyAlignment="1" applyProtection="1">
      <alignment horizontal="center" vertical="center" wrapText="1"/>
      <protection/>
    </xf>
    <xf numFmtId="0" fontId="57" fillId="36" borderId="10" xfId="0" applyFont="1" applyFill="1" applyBorder="1" applyAlignment="1" applyProtection="1">
      <alignment horizontal="center" vertical="center" wrapText="1"/>
      <protection/>
    </xf>
    <xf numFmtId="0" fontId="57" fillId="36" borderId="45" xfId="0" applyFont="1" applyFill="1" applyBorder="1" applyAlignment="1" applyProtection="1">
      <alignment horizontal="center" vertical="center" wrapText="1"/>
      <protection/>
    </xf>
    <xf numFmtId="2" fontId="0" fillId="36" borderId="45" xfId="0" applyNumberFormat="1" applyFill="1" applyBorder="1" applyAlignment="1" applyProtection="1">
      <alignment horizontal="center" vertical="center" wrapText="1"/>
      <protection/>
    </xf>
    <xf numFmtId="2" fontId="0" fillId="36" borderId="50" xfId="0" applyNumberFormat="1" applyFill="1" applyBorder="1" applyAlignment="1" applyProtection="1">
      <alignment horizontal="center" vertical="center" wrapText="1"/>
      <protection/>
    </xf>
    <xf numFmtId="1" fontId="0" fillId="36" borderId="10" xfId="0" applyNumberFormat="1" applyFill="1" applyBorder="1" applyAlignment="1" applyProtection="1">
      <alignment horizontal="center" vertical="center" wrapText="1"/>
      <protection/>
    </xf>
    <xf numFmtId="1" fontId="0" fillId="36" borderId="45" xfId="0" applyNumberFormat="1" applyFill="1" applyBorder="1" applyAlignment="1" applyProtection="1">
      <alignment horizontal="center" vertical="center" wrapText="1"/>
      <protection/>
    </xf>
    <xf numFmtId="9" fontId="0" fillId="28" borderId="45" xfId="0" applyNumberFormat="1" applyFill="1" applyBorder="1" applyAlignment="1" applyProtection="1">
      <alignment horizontal="center" vertical="center" wrapText="1"/>
      <protection locked="0"/>
    </xf>
    <xf numFmtId="0" fontId="69" fillId="36" borderId="49" xfId="0" applyFont="1" applyFill="1" applyBorder="1" applyAlignment="1">
      <alignment/>
    </xf>
    <xf numFmtId="0" fontId="58" fillId="0" borderId="0" xfId="0" applyFont="1" applyAlignment="1" applyProtection="1">
      <alignment/>
      <protection/>
    </xf>
    <xf numFmtId="0" fontId="113" fillId="0" borderId="0" xfId="0" applyFont="1" applyAlignment="1" applyProtection="1">
      <alignment/>
      <protection/>
    </xf>
    <xf numFmtId="14" fontId="113" fillId="0" borderId="0" xfId="0" applyNumberFormat="1" applyFont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14" fontId="115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15" fillId="28" borderId="1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top" wrapText="1"/>
      <protection/>
    </xf>
    <xf numFmtId="0" fontId="58" fillId="0" borderId="0" xfId="0" applyFont="1" applyBorder="1" applyAlignment="1" applyProtection="1">
      <alignment/>
      <protection/>
    </xf>
    <xf numFmtId="0" fontId="58" fillId="28" borderId="15" xfId="0" applyFont="1" applyFill="1" applyBorder="1" applyAlignment="1" applyProtection="1">
      <alignment horizontal="center" vertical="center" wrapText="1"/>
      <protection/>
    </xf>
    <xf numFmtId="0" fontId="58" fillId="28" borderId="0" xfId="0" applyFont="1" applyFill="1" applyBorder="1" applyAlignment="1" applyProtection="1">
      <alignment horizontal="center" vertical="center" wrapText="1"/>
      <protection/>
    </xf>
    <xf numFmtId="0" fontId="66" fillId="28" borderId="10" xfId="0" applyFont="1" applyFill="1" applyBorder="1" applyAlignment="1" applyProtection="1">
      <alignment horizontal="center" vertical="center" wrapText="1"/>
      <protection locked="0"/>
    </xf>
    <xf numFmtId="0" fontId="17" fillId="28" borderId="10" xfId="0" applyFont="1" applyFill="1" applyBorder="1" applyAlignment="1" applyProtection="1">
      <alignment horizontal="center" vertical="center" wrapText="1"/>
      <protection locked="0"/>
    </xf>
    <xf numFmtId="0" fontId="62" fillId="28" borderId="10" xfId="0" applyFont="1" applyFill="1" applyBorder="1" applyAlignment="1" applyProtection="1">
      <alignment horizontal="center" vertical="center" wrapText="1"/>
      <protection locked="0"/>
    </xf>
    <xf numFmtId="0" fontId="58" fillId="28" borderId="0" xfId="0" applyFont="1" applyFill="1" applyAlignment="1" applyProtection="1">
      <alignment horizontal="center" vertical="center" wrapText="1"/>
      <protection locked="0"/>
    </xf>
    <xf numFmtId="0" fontId="115" fillId="28" borderId="10" xfId="0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 applyProtection="1">
      <alignment horizontal="center" vertical="center" wrapText="1"/>
      <protection/>
    </xf>
    <xf numFmtId="9" fontId="58" fillId="36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62" fillId="28" borderId="10" xfId="0" applyFont="1" applyFill="1" applyBorder="1" applyAlignment="1" applyProtection="1">
      <alignment horizontal="center" vertical="center" wrapText="1"/>
      <protection locked="0"/>
    </xf>
    <xf numFmtId="0" fontId="58" fillId="28" borderId="10" xfId="0" applyFont="1" applyFill="1" applyBorder="1" applyAlignment="1" applyProtection="1">
      <alignment horizontal="center" vertical="center" wrapText="1"/>
      <protection locked="0"/>
    </xf>
    <xf numFmtId="14" fontId="9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28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30" borderId="47" xfId="0" applyFont="1" applyFill="1" applyBorder="1" applyAlignment="1">
      <alignment horizontal="center" vertical="center" wrapText="1"/>
    </xf>
    <xf numFmtId="14" fontId="113" fillId="0" borderId="0" xfId="0" applyNumberFormat="1" applyFont="1" applyBorder="1" applyAlignment="1" applyProtection="1">
      <alignment/>
      <protection/>
    </xf>
    <xf numFmtId="14" fontId="113" fillId="0" borderId="15" xfId="0" applyNumberFormat="1" applyFont="1" applyBorder="1" applyAlignment="1" applyProtection="1">
      <alignment/>
      <protection/>
    </xf>
    <xf numFmtId="14" fontId="113" fillId="0" borderId="15" xfId="0" applyNumberFormat="1" applyFont="1" applyBorder="1" applyAlignment="1" applyProtection="1">
      <alignment horizontal="center" vertical="center" wrapText="1"/>
      <protection/>
    </xf>
    <xf numFmtId="14" fontId="113" fillId="28" borderId="15" xfId="0" applyNumberFormat="1" applyFont="1" applyFill="1" applyBorder="1" applyAlignment="1" applyProtection="1">
      <alignment horizontal="center" vertical="center" wrapText="1"/>
      <protection/>
    </xf>
    <xf numFmtId="0" fontId="113" fillId="28" borderId="15" xfId="0" applyFont="1" applyFill="1" applyBorder="1" applyAlignment="1" applyProtection="1">
      <alignment horizontal="center" vertical="center" wrapText="1"/>
      <protection/>
    </xf>
    <xf numFmtId="1" fontId="58" fillId="28" borderId="10" xfId="0" applyNumberFormat="1" applyFont="1" applyFill="1" applyBorder="1" applyAlignment="1" applyProtection="1">
      <alignment horizontal="center" vertical="center" wrapText="1"/>
      <protection/>
    </xf>
    <xf numFmtId="0" fontId="58" fillId="28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66" fillId="36" borderId="10" xfId="0" applyFont="1" applyFill="1" applyBorder="1" applyAlignment="1" applyProtection="1">
      <alignment horizontal="left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 applyProtection="1">
      <alignment horizontal="left" vertical="center" wrapText="1"/>
      <protection/>
    </xf>
    <xf numFmtId="1" fontId="62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28" borderId="10" xfId="0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 applyProtection="1">
      <alignment horizontal="center" vertical="center" wrapText="1"/>
      <protection/>
    </xf>
    <xf numFmtId="0" fontId="93" fillId="36" borderId="10" xfId="0" applyFont="1" applyFill="1" applyBorder="1" applyAlignment="1" applyProtection="1">
      <alignment horizontal="left"/>
      <protection/>
    </xf>
    <xf numFmtId="0" fontId="95" fillId="28" borderId="10" xfId="42" applyFont="1" applyFill="1" applyBorder="1" applyAlignment="1" applyProtection="1">
      <alignment horizontal="center" vertical="center" wrapText="1"/>
      <protection locked="0"/>
    </xf>
    <xf numFmtId="0" fontId="58" fillId="28" borderId="0" xfId="0" applyFont="1" applyFill="1" applyAlignment="1" applyProtection="1">
      <alignment horizontal="right" vertical="center" wrapText="1"/>
      <protection locked="0"/>
    </xf>
    <xf numFmtId="14" fontId="62" fillId="28" borderId="10" xfId="0" applyNumberFormat="1" applyFont="1" applyFill="1" applyBorder="1" applyAlignment="1" applyProtection="1">
      <alignment horizontal="center" vertical="center" wrapText="1"/>
      <protection locked="0"/>
    </xf>
    <xf numFmtId="1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2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6" borderId="10" xfId="0" applyFont="1" applyFill="1" applyBorder="1" applyAlignment="1" applyProtection="1">
      <alignment horizontal="center" vertical="center" wrapText="1"/>
      <protection/>
    </xf>
    <xf numFmtId="0" fontId="61" fillId="28" borderId="10" xfId="0" applyFont="1" applyFill="1" applyBorder="1" applyAlignment="1" applyProtection="1">
      <alignment horizontal="center" vertical="center" wrapText="1"/>
      <protection locked="0"/>
    </xf>
    <xf numFmtId="0" fontId="93" fillId="36" borderId="10" xfId="0" applyFont="1" applyFill="1" applyBorder="1" applyAlignment="1" applyProtection="1">
      <alignment horizontal="left" vertical="center" wrapText="1"/>
      <protection/>
    </xf>
    <xf numFmtId="0" fontId="115" fillId="28" borderId="10" xfId="0" applyFont="1" applyFill="1" applyBorder="1" applyAlignment="1" applyProtection="1">
      <alignment horizontal="center" vertical="center" wrapText="1"/>
      <protection locked="0"/>
    </xf>
    <xf numFmtId="0" fontId="58" fillId="28" borderId="10" xfId="0" applyFont="1" applyFill="1" applyBorder="1" applyAlignment="1" applyProtection="1">
      <alignment horizontal="center" vertical="center" wrapText="1"/>
      <protection locked="0"/>
    </xf>
    <xf numFmtId="0" fontId="62" fillId="36" borderId="10" xfId="0" applyFont="1" applyFill="1" applyBorder="1" applyAlignment="1" applyProtection="1">
      <alignment horizontal="center" vertical="center" wrapText="1"/>
      <protection/>
    </xf>
    <xf numFmtId="0" fontId="58" fillId="28" borderId="0" xfId="0" applyFont="1" applyFill="1" applyAlignment="1" applyProtection="1">
      <alignment horizontal="left" vertical="center" wrapText="1"/>
      <protection locked="0"/>
    </xf>
    <xf numFmtId="0" fontId="58" fillId="28" borderId="0" xfId="0" applyFont="1" applyFill="1" applyAlignment="1" applyProtection="1">
      <alignment horizontal="center" vertical="center" wrapText="1"/>
      <protection locked="0"/>
    </xf>
    <xf numFmtId="0" fontId="58" fillId="36" borderId="43" xfId="0" applyFont="1" applyFill="1" applyBorder="1" applyAlignment="1" applyProtection="1">
      <alignment horizontal="center" vertical="center" wrapText="1"/>
      <protection/>
    </xf>
    <xf numFmtId="0" fontId="58" fillId="36" borderId="12" xfId="0" applyFont="1" applyFill="1" applyBorder="1" applyAlignment="1" applyProtection="1">
      <alignment horizontal="center" vertical="center" wrapText="1"/>
      <protection/>
    </xf>
    <xf numFmtId="0" fontId="58" fillId="36" borderId="11" xfId="0" applyFont="1" applyFill="1" applyBorder="1" applyAlignment="1" applyProtection="1">
      <alignment horizontal="center" vertical="center" wrapText="1"/>
      <protection/>
    </xf>
    <xf numFmtId="0" fontId="58" fillId="28" borderId="0" xfId="0" applyFont="1" applyFill="1" applyAlignment="1" applyProtection="1">
      <alignment horizontal="left" vertical="center" wrapText="1"/>
      <protection/>
    </xf>
    <xf numFmtId="0" fontId="94" fillId="36" borderId="43" xfId="0" applyFont="1" applyFill="1" applyBorder="1" applyAlignment="1" applyProtection="1">
      <alignment horizontal="center" vertical="center" wrapText="1"/>
      <protection/>
    </xf>
    <xf numFmtId="0" fontId="94" fillId="36" borderId="12" xfId="0" applyFont="1" applyFill="1" applyBorder="1" applyAlignment="1" applyProtection="1">
      <alignment horizontal="center" vertical="center" wrapText="1"/>
      <protection/>
    </xf>
    <xf numFmtId="0" fontId="94" fillId="36" borderId="11" xfId="0" applyFont="1" applyFill="1" applyBorder="1" applyAlignment="1" applyProtection="1">
      <alignment horizontal="center" vertical="center" wrapText="1"/>
      <protection/>
    </xf>
    <xf numFmtId="0" fontId="66" fillId="36" borderId="43" xfId="0" applyFont="1" applyFill="1" applyBorder="1" applyAlignment="1" applyProtection="1">
      <alignment horizontal="left" vertical="center" wrapText="1"/>
      <protection/>
    </xf>
    <xf numFmtId="0" fontId="66" fillId="36" borderId="12" xfId="0" applyFont="1" applyFill="1" applyBorder="1" applyAlignment="1" applyProtection="1">
      <alignment horizontal="left" vertical="center" wrapText="1"/>
      <protection/>
    </xf>
    <xf numFmtId="0" fontId="66" fillId="36" borderId="11" xfId="0" applyFont="1" applyFill="1" applyBorder="1" applyAlignment="1" applyProtection="1">
      <alignment horizontal="left" vertical="center" wrapText="1"/>
      <protection/>
    </xf>
    <xf numFmtId="0" fontId="116" fillId="28" borderId="10" xfId="0" applyFont="1" applyFill="1" applyBorder="1" applyAlignment="1" applyProtection="1">
      <alignment horizontal="center" vertical="center" wrapText="1"/>
      <protection locked="0"/>
    </xf>
    <xf numFmtId="0" fontId="17" fillId="28" borderId="10" xfId="0" applyFont="1" applyFill="1" applyBorder="1" applyAlignment="1" applyProtection="1">
      <alignment horizontal="center" vertical="center" wrapText="1"/>
      <protection locked="0"/>
    </xf>
    <xf numFmtId="0" fontId="67" fillId="28" borderId="10" xfId="0" applyFont="1" applyFill="1" applyBorder="1" applyAlignment="1" applyProtection="1">
      <alignment horizontal="center" vertical="center" wrapText="1"/>
      <protection locked="0"/>
    </xf>
    <xf numFmtId="0" fontId="117" fillId="28" borderId="10" xfId="0" applyFont="1" applyFill="1" applyBorder="1" applyAlignment="1" applyProtection="1">
      <alignment horizontal="center" vertical="center" wrapText="1"/>
      <protection locked="0"/>
    </xf>
    <xf numFmtId="0" fontId="66" fillId="28" borderId="10" xfId="0" applyFont="1" applyFill="1" applyBorder="1" applyAlignment="1" applyProtection="1">
      <alignment horizontal="center" vertical="center" wrapText="1"/>
      <protection locked="0"/>
    </xf>
    <xf numFmtId="0" fontId="58" fillId="36" borderId="56" xfId="0" applyFont="1" applyFill="1" applyBorder="1" applyAlignment="1" applyProtection="1">
      <alignment horizontal="left" vertical="center" wrapText="1"/>
      <protection/>
    </xf>
    <xf numFmtId="0" fontId="58" fillId="36" borderId="57" xfId="0" applyFont="1" applyFill="1" applyBorder="1" applyAlignment="1" applyProtection="1">
      <alignment horizontal="left" vertical="center" wrapText="1"/>
      <protection/>
    </xf>
    <xf numFmtId="0" fontId="58" fillId="36" borderId="19" xfId="0" applyFont="1" applyFill="1" applyBorder="1" applyAlignment="1" applyProtection="1">
      <alignment horizontal="left" vertical="center" wrapText="1"/>
      <protection/>
    </xf>
    <xf numFmtId="0" fontId="58" fillId="36" borderId="58" xfId="0" applyFont="1" applyFill="1" applyBorder="1" applyAlignment="1" applyProtection="1">
      <alignment horizontal="left" vertical="center" wrapText="1"/>
      <protection/>
    </xf>
    <xf numFmtId="0" fontId="58" fillId="36" borderId="59" xfId="0" applyFont="1" applyFill="1" applyBorder="1" applyAlignment="1" applyProtection="1">
      <alignment horizontal="left" vertical="center" wrapText="1"/>
      <protection/>
    </xf>
    <xf numFmtId="0" fontId="58" fillId="36" borderId="14" xfId="0" applyFont="1" applyFill="1" applyBorder="1" applyAlignment="1" applyProtection="1">
      <alignment horizontal="left" vertical="center" wrapText="1"/>
      <protection/>
    </xf>
    <xf numFmtId="0" fontId="62" fillId="28" borderId="16" xfId="0" applyFont="1" applyFill="1" applyBorder="1" applyAlignment="1" applyProtection="1">
      <alignment horizontal="center" vertical="center" wrapText="1"/>
      <protection locked="0"/>
    </xf>
    <xf numFmtId="0" fontId="62" fillId="28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 wrapText="1"/>
      <protection/>
    </xf>
    <xf numFmtId="0" fontId="0" fillId="36" borderId="60" xfId="0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1" fontId="69" fillId="36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Font="1" applyBorder="1" applyAlignment="1" applyProtection="1">
      <alignment horizontal="center"/>
      <protection/>
    </xf>
    <xf numFmtId="0" fontId="0" fillId="36" borderId="67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68" xfId="0" applyFill="1" applyBorder="1" applyAlignment="1">
      <alignment horizontal="left" wrapText="1"/>
    </xf>
    <xf numFmtId="0" fontId="0" fillId="36" borderId="47" xfId="0" applyFill="1" applyBorder="1" applyAlignment="1">
      <alignment horizontal="left" wrapText="1"/>
    </xf>
    <xf numFmtId="0" fontId="0" fillId="36" borderId="69" xfId="0" applyFill="1" applyBorder="1" applyAlignment="1">
      <alignment horizontal="left" wrapText="1"/>
    </xf>
    <xf numFmtId="0" fontId="0" fillId="36" borderId="67" xfId="0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0" fillId="36" borderId="45" xfId="0" applyFill="1" applyBorder="1" applyAlignment="1">
      <alignment horizontal="left" wrapText="1"/>
    </xf>
    <xf numFmtId="0" fontId="0" fillId="0" borderId="6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7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left" wrapText="1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left"/>
      <protection locked="0"/>
    </xf>
    <xf numFmtId="0" fontId="0" fillId="0" borderId="75" xfId="0" applyBorder="1" applyAlignment="1" applyProtection="1">
      <alignment horizontal="left"/>
      <protection locked="0"/>
    </xf>
    <xf numFmtId="0" fontId="0" fillId="0" borderId="76" xfId="0" applyBorder="1" applyAlignment="1" applyProtection="1">
      <alignment horizontal="left"/>
      <protection locked="0"/>
    </xf>
    <xf numFmtId="0" fontId="0" fillId="36" borderId="77" xfId="0" applyFill="1" applyBorder="1" applyAlignment="1">
      <alignment horizontal="left" vertical="center" wrapText="1"/>
    </xf>
    <xf numFmtId="0" fontId="0" fillId="36" borderId="48" xfId="0" applyFill="1" applyBorder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0" fillId="36" borderId="12" xfId="0" applyFont="1" applyFill="1" applyBorder="1" applyAlignment="1" applyProtection="1">
      <alignment horizontal="left" vertical="center" wrapText="1"/>
      <protection/>
    </xf>
    <xf numFmtId="0" fontId="0" fillId="36" borderId="11" xfId="0" applyFont="1" applyFill="1" applyBorder="1" applyAlignment="1" applyProtection="1">
      <alignment horizontal="left" vertical="center" wrapText="1"/>
      <protection/>
    </xf>
    <xf numFmtId="0" fontId="0" fillId="36" borderId="79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0" fillId="36" borderId="78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36" borderId="43" xfId="0" applyFont="1" applyFill="1" applyBorder="1" applyAlignment="1" applyProtection="1">
      <alignment horizontal="center" vertical="center" wrapText="1"/>
      <protection/>
    </xf>
    <xf numFmtId="0" fontId="69" fillId="36" borderId="80" xfId="0" applyFont="1" applyFill="1" applyBorder="1" applyAlignment="1" applyProtection="1">
      <alignment horizontal="center" vertical="center" wrapText="1"/>
      <protection/>
    </xf>
    <xf numFmtId="0" fontId="69" fillId="36" borderId="59" xfId="0" applyFont="1" applyFill="1" applyBorder="1" applyAlignment="1" applyProtection="1">
      <alignment horizontal="center" vertical="center" wrapText="1"/>
      <protection/>
    </xf>
    <xf numFmtId="0" fontId="69" fillId="36" borderId="81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45" xfId="0" applyFont="1" applyFill="1" applyBorder="1" applyAlignment="1" applyProtection="1">
      <alignment horizontal="center" vertical="center" wrapText="1"/>
      <protection/>
    </xf>
    <xf numFmtId="0" fontId="0" fillId="36" borderId="43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left" vertical="center" wrapText="1"/>
      <protection/>
    </xf>
    <xf numFmtId="0" fontId="0" fillId="36" borderId="12" xfId="0" applyFill="1" applyBorder="1" applyAlignment="1" applyProtection="1">
      <alignment horizontal="left" vertical="center" wrapText="1"/>
      <protection/>
    </xf>
    <xf numFmtId="0" fontId="0" fillId="36" borderId="11" xfId="0" applyFill="1" applyBorder="1" applyAlignment="1" applyProtection="1">
      <alignment horizontal="left" vertical="center" wrapText="1"/>
      <protection/>
    </xf>
    <xf numFmtId="0" fontId="0" fillId="36" borderId="79" xfId="0" applyFont="1" applyFill="1" applyBorder="1" applyAlignment="1" applyProtection="1">
      <alignment horizontal="center" vertical="center" wrapText="1"/>
      <protection/>
    </xf>
    <xf numFmtId="0" fontId="0" fillId="36" borderId="64" xfId="0" applyFont="1" applyFill="1" applyBorder="1" applyAlignment="1" applyProtection="1">
      <alignment horizontal="center" vertical="center" wrapText="1"/>
      <protection/>
    </xf>
    <xf numFmtId="0" fontId="0" fillId="36" borderId="78" xfId="0" applyFont="1" applyFill="1" applyBorder="1" applyAlignment="1" applyProtection="1">
      <alignment horizontal="center" vertical="center" wrapText="1"/>
      <protection/>
    </xf>
    <xf numFmtId="10" fontId="0" fillId="36" borderId="63" xfId="0" applyNumberFormat="1" applyFont="1" applyFill="1" applyBorder="1" applyAlignment="1" applyProtection="1">
      <alignment horizontal="center" vertical="center" wrapText="1"/>
      <protection/>
    </xf>
    <xf numFmtId="10" fontId="0" fillId="36" borderId="64" xfId="0" applyNumberFormat="1" applyFont="1" applyFill="1" applyBorder="1" applyAlignment="1" applyProtection="1">
      <alignment horizontal="center" vertical="center" wrapText="1"/>
      <protection/>
    </xf>
    <xf numFmtId="10" fontId="0" fillId="36" borderId="65" xfId="0" applyNumberFormat="1" applyFont="1" applyFill="1" applyBorder="1" applyAlignment="1" applyProtection="1">
      <alignment horizontal="center" vertical="center" wrapText="1"/>
      <protection/>
    </xf>
    <xf numFmtId="0" fontId="0" fillId="36" borderId="80" xfId="0" applyFill="1" applyBorder="1" applyAlignment="1" applyProtection="1">
      <alignment horizontal="left" vertical="center" wrapText="1"/>
      <protection/>
    </xf>
    <xf numFmtId="0" fontId="0" fillId="36" borderId="59" xfId="0" applyFill="1" applyBorder="1" applyAlignment="1" applyProtection="1">
      <alignment horizontal="left" vertical="center" wrapText="1"/>
      <protection/>
    </xf>
    <xf numFmtId="0" fontId="0" fillId="36" borderId="14" xfId="0" applyFill="1" applyBorder="1" applyAlignment="1" applyProtection="1">
      <alignment horizontal="left" vertical="center" wrapText="1"/>
      <protection/>
    </xf>
    <xf numFmtId="0" fontId="0" fillId="36" borderId="82" xfId="0" applyFill="1" applyBorder="1" applyAlignment="1" applyProtection="1">
      <alignment horizontal="left" vertical="center" wrapText="1"/>
      <protection/>
    </xf>
    <xf numFmtId="0" fontId="0" fillId="36" borderId="83" xfId="0" applyFill="1" applyBorder="1" applyAlignment="1" applyProtection="1">
      <alignment horizontal="left" vertical="center" wrapText="1"/>
      <protection/>
    </xf>
    <xf numFmtId="0" fontId="0" fillId="36" borderId="84" xfId="0" applyFill="1" applyBorder="1" applyAlignment="1" applyProtection="1">
      <alignment horizontal="left" vertical="center" wrapText="1"/>
      <protection/>
    </xf>
    <xf numFmtId="0" fontId="0" fillId="36" borderId="79" xfId="0" applyFill="1" applyBorder="1" applyAlignment="1" applyProtection="1">
      <alignment horizontal="left" vertical="center" wrapText="1"/>
      <protection/>
    </xf>
    <xf numFmtId="0" fontId="0" fillId="36" borderId="64" xfId="0" applyFill="1" applyBorder="1" applyAlignment="1" applyProtection="1">
      <alignment horizontal="left" vertical="center" wrapText="1"/>
      <protection/>
    </xf>
    <xf numFmtId="0" fontId="0" fillId="36" borderId="78" xfId="0" applyFill="1" applyBorder="1" applyAlignment="1" applyProtection="1">
      <alignment horizontal="left" vertical="center" wrapText="1"/>
      <protection/>
    </xf>
    <xf numFmtId="0" fontId="0" fillId="36" borderId="71" xfId="0" applyFill="1" applyBorder="1" applyAlignment="1" applyProtection="1">
      <alignment horizontal="center" vertical="center" wrapText="1"/>
      <protection/>
    </xf>
    <xf numFmtId="0" fontId="0" fillId="36" borderId="57" xfId="0" applyFill="1" applyBorder="1" applyAlignment="1" applyProtection="1">
      <alignment horizontal="center" vertical="center" wrapText="1"/>
      <protection/>
    </xf>
    <xf numFmtId="0" fontId="0" fillId="36" borderId="19" xfId="0" applyFill="1" applyBorder="1" applyAlignment="1" applyProtection="1">
      <alignment horizontal="center" vertical="center" wrapText="1"/>
      <protection/>
    </xf>
    <xf numFmtId="0" fontId="0" fillId="36" borderId="80" xfId="0" applyFill="1" applyBorder="1" applyAlignment="1" applyProtection="1">
      <alignment horizontal="center" vertical="center" wrapText="1"/>
      <protection/>
    </xf>
    <xf numFmtId="0" fontId="0" fillId="36" borderId="59" xfId="0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69" fillId="36" borderId="13" xfId="0" applyFont="1" applyFill="1" applyBorder="1" applyAlignment="1" applyProtection="1">
      <alignment horizontal="center" vertical="center" wrapText="1"/>
      <protection/>
    </xf>
    <xf numFmtId="0" fontId="69" fillId="36" borderId="85" xfId="0" applyFont="1" applyFill="1" applyBorder="1" applyAlignment="1" applyProtection="1">
      <alignment horizontal="center" vertical="center" wrapText="1"/>
      <protection/>
    </xf>
    <xf numFmtId="0" fontId="69" fillId="36" borderId="43" xfId="0" applyFont="1" applyFill="1" applyBorder="1" applyAlignment="1" applyProtection="1">
      <alignment horizontal="center" vertical="center" wrapText="1"/>
      <protection/>
    </xf>
    <xf numFmtId="0" fontId="69" fillId="36" borderId="11" xfId="0" applyFont="1" applyFill="1" applyBorder="1" applyAlignment="1" applyProtection="1">
      <alignment horizontal="center" vertical="center" wrapText="1"/>
      <protection/>
    </xf>
    <xf numFmtId="0" fontId="69" fillId="28" borderId="10" xfId="0" applyFont="1" applyFill="1" applyBorder="1" applyAlignment="1" applyProtection="1">
      <alignment horizontal="center" vertical="center" wrapText="1"/>
      <protection locked="0"/>
    </xf>
    <xf numFmtId="0" fontId="69" fillId="28" borderId="45" xfId="0" applyFont="1" applyFill="1" applyBorder="1" applyAlignment="1" applyProtection="1">
      <alignment horizontal="center" vertical="center" wrapText="1"/>
      <protection locked="0"/>
    </xf>
    <xf numFmtId="9" fontId="69" fillId="36" borderId="63" xfId="0" applyNumberFormat="1" applyFont="1" applyFill="1" applyBorder="1" applyAlignment="1" applyProtection="1">
      <alignment horizontal="center" vertical="center" wrapText="1"/>
      <protection/>
    </xf>
    <xf numFmtId="9" fontId="69" fillId="36" borderId="64" xfId="0" applyNumberFormat="1" applyFont="1" applyFill="1" applyBorder="1" applyAlignment="1" applyProtection="1">
      <alignment horizontal="center" vertical="center" wrapText="1"/>
      <protection/>
    </xf>
    <xf numFmtId="9" fontId="69" fillId="36" borderId="65" xfId="0" applyNumberFormat="1" applyFont="1" applyFill="1" applyBorder="1" applyAlignment="1" applyProtection="1">
      <alignment horizontal="center" vertical="center" wrapText="1"/>
      <protection/>
    </xf>
    <xf numFmtId="0" fontId="69" fillId="28" borderId="43" xfId="0" applyFont="1" applyFill="1" applyBorder="1" applyAlignment="1" applyProtection="1">
      <alignment horizontal="center" vertical="center" wrapText="1"/>
      <protection locked="0"/>
    </xf>
    <xf numFmtId="0" fontId="69" fillId="28" borderId="12" xfId="0" applyFont="1" applyFill="1" applyBorder="1" applyAlignment="1" applyProtection="1">
      <alignment horizontal="center" vertical="center" wrapText="1"/>
      <protection locked="0"/>
    </xf>
    <xf numFmtId="0" fontId="69" fillId="28" borderId="11" xfId="0" applyFont="1" applyFill="1" applyBorder="1" applyAlignment="1" applyProtection="1">
      <alignment horizontal="center" vertical="center" wrapText="1"/>
      <protection locked="0"/>
    </xf>
    <xf numFmtId="0" fontId="0" fillId="36" borderId="79" xfId="0" applyFill="1" applyBorder="1" applyAlignment="1" applyProtection="1">
      <alignment horizontal="center" vertical="center" wrapText="1"/>
      <protection/>
    </xf>
    <xf numFmtId="0" fontId="0" fillId="36" borderId="64" xfId="0" applyFill="1" applyBorder="1" applyAlignment="1" applyProtection="1">
      <alignment horizontal="center" vertical="center" wrapText="1"/>
      <protection/>
    </xf>
    <xf numFmtId="0" fontId="0" fillId="36" borderId="78" xfId="0" applyFill="1" applyBorder="1" applyAlignment="1" applyProtection="1">
      <alignment horizontal="center" vertical="center" wrapText="1"/>
      <protection/>
    </xf>
    <xf numFmtId="0" fontId="69" fillId="28" borderId="63" xfId="0" applyFont="1" applyFill="1" applyBorder="1" applyAlignment="1" applyProtection="1">
      <alignment horizontal="center" vertical="center" wrapText="1"/>
      <protection/>
    </xf>
    <xf numFmtId="0" fontId="69" fillId="28" borderId="64" xfId="0" applyFont="1" applyFill="1" applyBorder="1" applyAlignment="1" applyProtection="1">
      <alignment horizontal="center" vertical="center" wrapText="1"/>
      <protection/>
    </xf>
    <xf numFmtId="0" fontId="69" fillId="28" borderId="78" xfId="0" applyFont="1" applyFill="1" applyBorder="1" applyAlignment="1" applyProtection="1">
      <alignment horizontal="center" vertical="center" wrapText="1"/>
      <protection/>
    </xf>
    <xf numFmtId="0" fontId="57" fillId="28" borderId="10" xfId="0" applyFont="1" applyFill="1" applyBorder="1" applyAlignment="1" applyProtection="1">
      <alignment horizontal="center" vertical="center" wrapText="1"/>
      <protection locked="0"/>
    </xf>
    <xf numFmtId="0" fontId="57" fillId="28" borderId="45" xfId="0" applyFont="1" applyFill="1" applyBorder="1" applyAlignment="1" applyProtection="1">
      <alignment horizontal="center" vertical="center" wrapText="1"/>
      <protection locked="0"/>
    </xf>
    <xf numFmtId="0" fontId="2" fillId="36" borderId="82" xfId="0" applyFont="1" applyFill="1" applyBorder="1" applyAlignment="1" applyProtection="1">
      <alignment horizontal="left" vertical="center" wrapText="1"/>
      <protection/>
    </xf>
    <xf numFmtId="0" fontId="2" fillId="36" borderId="83" xfId="0" applyFont="1" applyFill="1" applyBorder="1" applyAlignment="1" applyProtection="1">
      <alignment horizontal="left" vertical="center" wrapText="1"/>
      <protection/>
    </xf>
    <xf numFmtId="0" fontId="2" fillId="36" borderId="84" xfId="0" applyFont="1" applyFill="1" applyBorder="1" applyAlignment="1" applyProtection="1">
      <alignment horizontal="left" vertical="center" wrapText="1"/>
      <protection/>
    </xf>
    <xf numFmtId="0" fontId="69" fillId="36" borderId="68" xfId="0" applyFont="1" applyFill="1" applyBorder="1" applyAlignment="1" applyProtection="1">
      <alignment horizontal="center" vertical="center" wrapText="1"/>
      <protection/>
    </xf>
    <xf numFmtId="0" fontId="69" fillId="36" borderId="47" xfId="0" applyFont="1" applyFill="1" applyBorder="1" applyAlignment="1" applyProtection="1">
      <alignment horizontal="center" vertical="center" wrapText="1"/>
      <protection/>
    </xf>
    <xf numFmtId="0" fontId="69" fillId="36" borderId="69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 applyProtection="1">
      <alignment horizontal="center" vertical="center" wrapText="1"/>
      <protection locked="0"/>
    </xf>
    <xf numFmtId="9" fontId="0" fillId="0" borderId="45" xfId="0" applyNumberFormat="1" applyBorder="1" applyAlignment="1" applyProtection="1">
      <alignment horizontal="center" vertical="center" wrapText="1"/>
      <protection locked="0"/>
    </xf>
    <xf numFmtId="1" fontId="0" fillId="36" borderId="63" xfId="0" applyNumberFormat="1" applyFill="1" applyBorder="1" applyAlignment="1" applyProtection="1">
      <alignment horizontal="center" vertical="center" wrapText="1"/>
      <protection/>
    </xf>
    <xf numFmtId="1" fontId="0" fillId="36" borderId="64" xfId="0" applyNumberFormat="1" applyFill="1" applyBorder="1" applyAlignment="1" applyProtection="1">
      <alignment horizontal="center" vertical="center" wrapText="1"/>
      <protection/>
    </xf>
    <xf numFmtId="1" fontId="0" fillId="36" borderId="65" xfId="0" applyNumberFormat="1" applyFill="1" applyBorder="1" applyAlignment="1" applyProtection="1">
      <alignment horizontal="center" vertical="center" wrapText="1"/>
      <protection/>
    </xf>
    <xf numFmtId="0" fontId="69" fillId="36" borderId="86" xfId="0" applyFont="1" applyFill="1" applyBorder="1" applyAlignment="1" applyProtection="1">
      <alignment horizontal="center" vertical="center" wrapText="1"/>
      <protection/>
    </xf>
    <xf numFmtId="0" fontId="69" fillId="36" borderId="87" xfId="0" applyFont="1" applyFill="1" applyBorder="1" applyAlignment="1" applyProtection="1">
      <alignment horizontal="center" vertical="center" wrapText="1"/>
      <protection/>
    </xf>
    <xf numFmtId="0" fontId="69" fillId="36" borderId="88" xfId="0" applyFont="1" applyFill="1" applyBorder="1" applyAlignment="1" applyProtection="1">
      <alignment horizontal="center" vertical="center" wrapText="1"/>
      <protection/>
    </xf>
    <xf numFmtId="9" fontId="0" fillId="28" borderId="43" xfId="0" applyNumberFormat="1" applyFill="1" applyBorder="1" applyAlignment="1" applyProtection="1">
      <alignment horizontal="center" vertical="center" wrapText="1"/>
      <protection locked="0"/>
    </xf>
    <xf numFmtId="9" fontId="0" fillId="28" borderId="11" xfId="0" applyNumberFormat="1" applyFill="1" applyBorder="1" applyAlignment="1" applyProtection="1">
      <alignment horizontal="center" vertical="center" wrapText="1"/>
      <protection locked="0"/>
    </xf>
    <xf numFmtId="1" fontId="0" fillId="36" borderId="43" xfId="0" applyNumberFormat="1" applyFill="1" applyBorder="1" applyAlignment="1" applyProtection="1">
      <alignment horizontal="center" vertical="center" wrapText="1"/>
      <protection/>
    </xf>
    <xf numFmtId="1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62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45" xfId="0" applyFill="1" applyBorder="1" applyAlignment="1" applyProtection="1">
      <alignment horizontal="center" vertical="center" wrapText="1"/>
      <protection/>
    </xf>
    <xf numFmtId="203" fontId="0" fillId="28" borderId="43" xfId="0" applyNumberFormat="1" applyFont="1" applyFill="1" applyBorder="1" applyAlignment="1" applyProtection="1">
      <alignment horizontal="center" vertical="center" wrapText="1"/>
      <protection locked="0"/>
    </xf>
    <xf numFmtId="203" fontId="0" fillId="28" borderId="12" xfId="0" applyNumberFormat="1" applyFont="1" applyFill="1" applyBorder="1" applyAlignment="1" applyProtection="1">
      <alignment horizontal="center" vertical="center" wrapText="1"/>
      <protection locked="0"/>
    </xf>
    <xf numFmtId="203" fontId="0" fillId="28" borderId="62" xfId="0" applyNumberFormat="1" applyFont="1" applyFill="1" applyBorder="1" applyAlignment="1" applyProtection="1">
      <alignment horizontal="center" vertical="center" wrapText="1"/>
      <protection locked="0"/>
    </xf>
    <xf numFmtId="0" fontId="69" fillId="36" borderId="82" xfId="0" applyFont="1" applyFill="1" applyBorder="1" applyAlignment="1" applyProtection="1">
      <alignment horizontal="center" vertical="center" wrapText="1"/>
      <protection/>
    </xf>
    <xf numFmtId="0" fontId="69" fillId="36" borderId="83" xfId="0" applyFont="1" applyFill="1" applyBorder="1" applyAlignment="1" applyProtection="1">
      <alignment horizontal="center" vertical="center" wrapText="1"/>
      <protection/>
    </xf>
    <xf numFmtId="0" fontId="69" fillId="36" borderId="89" xfId="0" applyFont="1" applyFill="1" applyBorder="1" applyAlignment="1" applyProtection="1">
      <alignment horizontal="center" vertical="center" wrapText="1"/>
      <protection/>
    </xf>
    <xf numFmtId="0" fontId="57" fillId="28" borderId="48" xfId="0" applyFont="1" applyFill="1" applyBorder="1" applyAlignment="1" applyProtection="1">
      <alignment horizontal="center" vertical="center" wrapText="1"/>
      <protection locked="0"/>
    </xf>
    <xf numFmtId="0" fontId="57" fillId="28" borderId="50" xfId="0" applyFont="1" applyFill="1" applyBorder="1" applyAlignment="1" applyProtection="1">
      <alignment horizontal="center" vertical="center" wrapText="1"/>
      <protection locked="0"/>
    </xf>
    <xf numFmtId="0" fontId="57" fillId="28" borderId="47" xfId="0" applyFont="1" applyFill="1" applyBorder="1" applyAlignment="1" applyProtection="1">
      <alignment horizontal="center" vertical="center" wrapText="1"/>
      <protection locked="0"/>
    </xf>
    <xf numFmtId="0" fontId="57" fillId="28" borderId="69" xfId="0" applyFont="1" applyFill="1" applyBorder="1" applyAlignment="1" applyProtection="1">
      <alignment horizontal="center" vertical="center" wrapText="1"/>
      <protection locked="0"/>
    </xf>
    <xf numFmtId="0" fontId="69" fillId="36" borderId="48" xfId="0" applyFont="1" applyFill="1" applyBorder="1" applyAlignment="1" applyProtection="1">
      <alignment horizontal="center" vertical="center" wrapText="1"/>
      <protection/>
    </xf>
    <xf numFmtId="0" fontId="69" fillId="36" borderId="50" xfId="0" applyFont="1" applyFill="1" applyBorder="1" applyAlignment="1" applyProtection="1">
      <alignment horizontal="center" vertical="center" wrapText="1"/>
      <protection/>
    </xf>
    <xf numFmtId="0" fontId="69" fillId="36" borderId="80" xfId="0" applyFont="1" applyFill="1" applyBorder="1" applyAlignment="1" applyProtection="1">
      <alignment horizontal="center" vertical="top" wrapText="1"/>
      <protection/>
    </xf>
    <xf numFmtId="0" fontId="69" fillId="36" borderId="59" xfId="0" applyFont="1" applyFill="1" applyBorder="1" applyAlignment="1" applyProtection="1">
      <alignment horizontal="center" vertical="top" wrapText="1"/>
      <protection/>
    </xf>
    <xf numFmtId="0" fontId="69" fillId="36" borderId="81" xfId="0" applyFont="1" applyFill="1" applyBorder="1" applyAlignment="1" applyProtection="1">
      <alignment horizontal="center" vertical="top" wrapText="1"/>
      <protection/>
    </xf>
    <xf numFmtId="0" fontId="57" fillId="36" borderId="43" xfId="0" applyFont="1" applyFill="1" applyBorder="1" applyAlignment="1" applyProtection="1">
      <alignment horizontal="center" vertical="center" wrapText="1"/>
      <protection/>
    </xf>
    <xf numFmtId="0" fontId="57" fillId="36" borderId="11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left" wrapText="1"/>
      <protection locked="0"/>
    </xf>
    <xf numFmtId="0" fontId="0" fillId="0" borderId="72" xfId="0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73" xfId="0" applyBorder="1" applyAlignment="1" applyProtection="1">
      <alignment horizontal="left" wrapText="1"/>
      <protection locked="0"/>
    </xf>
    <xf numFmtId="0" fontId="0" fillId="0" borderId="80" xfId="0" applyBorder="1" applyAlignment="1" applyProtection="1">
      <alignment horizontal="left" wrapText="1"/>
      <protection locked="0"/>
    </xf>
    <xf numFmtId="0" fontId="0" fillId="0" borderId="59" xfId="0" applyBorder="1" applyAlignment="1" applyProtection="1">
      <alignment horizontal="left" wrapText="1"/>
      <protection locked="0"/>
    </xf>
    <xf numFmtId="0" fontId="0" fillId="0" borderId="81" xfId="0" applyBorder="1" applyAlignment="1" applyProtection="1">
      <alignment horizontal="left" wrapText="1"/>
      <protection locked="0"/>
    </xf>
    <xf numFmtId="0" fontId="69" fillId="36" borderId="70" xfId="0" applyFont="1" applyFill="1" applyBorder="1" applyAlignment="1" applyProtection="1">
      <alignment horizontal="center" vertical="center" wrapText="1"/>
      <protection/>
    </xf>
    <xf numFmtId="0" fontId="69" fillId="36" borderId="12" xfId="0" applyFont="1" applyFill="1" applyBorder="1" applyAlignment="1" applyProtection="1">
      <alignment horizontal="center" vertical="center" wrapText="1"/>
      <protection/>
    </xf>
    <xf numFmtId="0" fontId="69" fillId="36" borderId="62" xfId="0" applyFont="1" applyFill="1" applyBorder="1" applyAlignment="1" applyProtection="1">
      <alignment horizontal="center" vertical="center" wrapText="1"/>
      <protection/>
    </xf>
    <xf numFmtId="1" fontId="2" fillId="0" borderId="71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 applyProtection="1">
      <alignment horizontal="center" vertical="center" wrapText="1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203" fontId="0" fillId="36" borderId="43" xfId="0" applyNumberFormat="1" applyFill="1" applyBorder="1" applyAlignment="1" applyProtection="1">
      <alignment horizontal="center" vertical="center" wrapText="1"/>
      <protection/>
    </xf>
    <xf numFmtId="203" fontId="0" fillId="36" borderId="12" xfId="0" applyNumberFormat="1" applyFill="1" applyBorder="1" applyAlignment="1" applyProtection="1">
      <alignment horizontal="center" vertical="center" wrapText="1"/>
      <protection/>
    </xf>
    <xf numFmtId="203" fontId="0" fillId="36" borderId="62" xfId="0" applyNumberFormat="1" applyFill="1" applyBorder="1" applyAlignment="1" applyProtection="1">
      <alignment horizontal="center" vertical="center" wrapText="1"/>
      <protection/>
    </xf>
    <xf numFmtId="0" fontId="0" fillId="28" borderId="90" xfId="0" applyFill="1" applyBorder="1" applyAlignment="1" applyProtection="1">
      <alignment horizontal="center" vertical="center"/>
      <protection locked="0"/>
    </xf>
    <xf numFmtId="0" fontId="0" fillId="28" borderId="91" xfId="0" applyFill="1" applyBorder="1" applyAlignment="1" applyProtection="1">
      <alignment horizontal="center" vertical="center"/>
      <protection locked="0"/>
    </xf>
    <xf numFmtId="0" fontId="58" fillId="30" borderId="67" xfId="0" applyFont="1" applyFill="1" applyBorder="1" applyAlignment="1">
      <alignment horizontal="center" vertical="center" wrapText="1"/>
    </xf>
    <xf numFmtId="0" fontId="58" fillId="30" borderId="10" xfId="0" applyFont="1" applyFill="1" applyBorder="1" applyAlignment="1">
      <alignment horizontal="center" vertical="center" wrapText="1"/>
    </xf>
    <xf numFmtId="0" fontId="58" fillId="30" borderId="45" xfId="0" applyFont="1" applyFill="1" applyBorder="1" applyAlignment="1">
      <alignment horizontal="center" vertical="center" wrapText="1"/>
    </xf>
    <xf numFmtId="0" fontId="58" fillId="30" borderId="77" xfId="0" applyFont="1" applyFill="1" applyBorder="1" applyAlignment="1">
      <alignment horizontal="center" vertical="center" wrapText="1"/>
    </xf>
    <xf numFmtId="0" fontId="58" fillId="30" borderId="4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8" fillId="30" borderId="87" xfId="0" applyFont="1" applyFill="1" applyBorder="1" applyAlignment="1">
      <alignment horizontal="center" vertical="center" wrapText="1"/>
    </xf>
    <xf numFmtId="0" fontId="58" fillId="30" borderId="17" xfId="0" applyFont="1" applyFill="1" applyBorder="1" applyAlignment="1">
      <alignment horizontal="center" vertical="center" wrapText="1"/>
    </xf>
    <xf numFmtId="0" fontId="58" fillId="30" borderId="9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7" borderId="10" xfId="0" applyFill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37" borderId="10" xfId="0" applyFill="1" applyBorder="1" applyAlignment="1">
      <alignment horizontal="center"/>
    </xf>
    <xf numFmtId="0" fontId="58" fillId="30" borderId="49" xfId="0" applyFont="1" applyFill="1" applyBorder="1" applyAlignment="1">
      <alignment horizontal="center" vertical="center" wrapText="1"/>
    </xf>
    <xf numFmtId="0" fontId="58" fillId="30" borderId="60" xfId="0" applyFont="1" applyFill="1" applyBorder="1" applyAlignment="1">
      <alignment horizontal="center" vertical="center" wrapText="1"/>
    </xf>
    <xf numFmtId="0" fontId="58" fillId="30" borderId="46" xfId="0" applyFont="1" applyFill="1" applyBorder="1" applyAlignment="1">
      <alignment horizontal="center" vertical="center" wrapText="1"/>
    </xf>
    <xf numFmtId="0" fontId="66" fillId="30" borderId="46" xfId="0" applyFont="1" applyFill="1" applyBorder="1" applyAlignment="1">
      <alignment horizontal="center" vertical="center" wrapText="1"/>
    </xf>
    <xf numFmtId="0" fontId="66" fillId="30" borderId="61" xfId="0" applyFont="1" applyFill="1" applyBorder="1" applyAlignment="1">
      <alignment horizontal="center" vertical="center" wrapText="1"/>
    </xf>
    <xf numFmtId="0" fontId="58" fillId="30" borderId="50" xfId="0" applyFont="1" applyFill="1" applyBorder="1" applyAlignment="1">
      <alignment horizontal="center" vertical="center" wrapText="1"/>
    </xf>
    <xf numFmtId="0" fontId="58" fillId="30" borderId="71" xfId="0" applyFont="1" applyFill="1" applyBorder="1" applyAlignment="1">
      <alignment horizontal="center" vertical="center" wrapText="1"/>
    </xf>
    <xf numFmtId="0" fontId="58" fillId="30" borderId="57" xfId="0" applyFont="1" applyFill="1" applyBorder="1" applyAlignment="1">
      <alignment horizontal="center" vertical="center" wrapText="1"/>
    </xf>
    <xf numFmtId="0" fontId="58" fillId="30" borderId="19" xfId="0" applyFont="1" applyFill="1" applyBorder="1" applyAlignment="1">
      <alignment horizontal="center" vertical="center" wrapText="1"/>
    </xf>
    <xf numFmtId="0" fontId="58" fillId="30" borderId="80" xfId="0" applyFont="1" applyFill="1" applyBorder="1" applyAlignment="1">
      <alignment horizontal="center" vertical="center" wrapText="1"/>
    </xf>
    <xf numFmtId="0" fontId="58" fillId="30" borderId="59" xfId="0" applyFont="1" applyFill="1" applyBorder="1" applyAlignment="1">
      <alignment horizontal="center" vertical="center" wrapText="1"/>
    </xf>
    <xf numFmtId="0" fontId="58" fillId="30" borderId="14" xfId="0" applyFont="1" applyFill="1" applyBorder="1" applyAlignment="1">
      <alignment horizontal="center" vertical="center" wrapText="1"/>
    </xf>
    <xf numFmtId="0" fontId="58" fillId="30" borderId="56" xfId="0" applyFont="1" applyFill="1" applyBorder="1" applyAlignment="1">
      <alignment horizontal="center" vertical="center" wrapText="1"/>
    </xf>
    <xf numFmtId="0" fontId="58" fillId="30" borderId="72" xfId="0" applyFont="1" applyFill="1" applyBorder="1" applyAlignment="1">
      <alignment horizontal="center" vertical="center" wrapText="1"/>
    </xf>
    <xf numFmtId="0" fontId="58" fillId="30" borderId="58" xfId="0" applyFont="1" applyFill="1" applyBorder="1" applyAlignment="1">
      <alignment horizontal="center" vertical="center" wrapText="1"/>
    </xf>
    <xf numFmtId="0" fontId="58" fillId="30" borderId="81" xfId="0" applyFont="1" applyFill="1" applyBorder="1" applyAlignment="1">
      <alignment horizontal="center" vertical="center" wrapText="1"/>
    </xf>
    <xf numFmtId="0" fontId="58" fillId="30" borderId="68" xfId="0" applyFont="1" applyFill="1" applyBorder="1" applyAlignment="1">
      <alignment horizontal="center" vertical="center" wrapText="1"/>
    </xf>
    <xf numFmtId="0" fontId="58" fillId="30" borderId="47" xfId="0" applyFont="1" applyFill="1" applyBorder="1" applyAlignment="1">
      <alignment horizontal="center" vertical="center" wrapText="1"/>
    </xf>
    <xf numFmtId="0" fontId="58" fillId="30" borderId="69" xfId="0" applyFont="1" applyFill="1" applyBorder="1" applyAlignment="1">
      <alignment horizontal="center" vertical="center" wrapText="1"/>
    </xf>
    <xf numFmtId="0" fontId="58" fillId="30" borderId="93" xfId="0" applyFont="1" applyFill="1" applyBorder="1" applyAlignment="1">
      <alignment horizontal="center" vertical="center" wrapText="1"/>
    </xf>
    <xf numFmtId="0" fontId="58" fillId="30" borderId="66" xfId="0" applyFont="1" applyFill="1" applyBorder="1" applyAlignment="1">
      <alignment horizontal="center" vertical="center" wrapText="1"/>
    </xf>
    <xf numFmtId="0" fontId="58" fillId="30" borderId="94" xfId="0" applyFont="1" applyFill="1" applyBorder="1" applyAlignment="1">
      <alignment horizontal="center" vertical="center" wrapText="1"/>
    </xf>
    <xf numFmtId="0" fontId="58" fillId="30" borderId="44" xfId="0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center" vertical="center" wrapText="1"/>
    </xf>
    <xf numFmtId="0" fontId="58" fillId="30" borderId="73" xfId="0" applyFont="1" applyFill="1" applyBorder="1" applyAlignment="1">
      <alignment horizontal="center" vertical="center" wrapText="1"/>
    </xf>
    <xf numFmtId="0" fontId="58" fillId="30" borderId="95" xfId="0" applyFont="1" applyFill="1" applyBorder="1" applyAlignment="1">
      <alignment horizontal="center" vertical="center" wrapText="1"/>
    </xf>
    <xf numFmtId="0" fontId="58" fillId="30" borderId="96" xfId="0" applyFont="1" applyFill="1" applyBorder="1" applyAlignment="1">
      <alignment horizontal="center" vertical="center" wrapText="1"/>
    </xf>
    <xf numFmtId="0" fontId="58" fillId="30" borderId="6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1" fillId="0" borderId="18" xfId="0" applyFont="1" applyBorder="1" applyAlignment="1" applyProtection="1">
      <alignment vertical="center" wrapText="1"/>
      <protection/>
    </xf>
    <xf numFmtId="0" fontId="111" fillId="0" borderId="18" xfId="0" applyFont="1" applyBorder="1" applyAlignment="1" applyProtection="1">
      <alignment horizontal="center" vertical="center" wrapText="1"/>
      <protection/>
    </xf>
    <xf numFmtId="0" fontId="111" fillId="0" borderId="20" xfId="0" applyFont="1" applyBorder="1" applyAlignment="1" applyProtection="1">
      <alignment vertical="center" wrapText="1"/>
      <protection/>
    </xf>
    <xf numFmtId="0" fontId="118" fillId="0" borderId="21" xfId="0" applyFont="1" applyBorder="1" applyAlignment="1" applyProtection="1">
      <alignment vertical="center" wrapText="1"/>
      <protection/>
    </xf>
    <xf numFmtId="0" fontId="118" fillId="0" borderId="22" xfId="0" applyFont="1" applyBorder="1" applyAlignment="1" applyProtection="1">
      <alignment vertical="center" wrapText="1"/>
      <protection/>
    </xf>
    <xf numFmtId="16" fontId="111" fillId="0" borderId="18" xfId="0" applyNumberFormat="1" applyFont="1" applyBorder="1" applyAlignment="1" applyProtection="1">
      <alignment horizontal="center" vertical="center" wrapText="1"/>
      <protection/>
    </xf>
    <xf numFmtId="2" fontId="24" fillId="22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24" fillId="22" borderId="20" xfId="0" applyFon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17" fillId="22" borderId="20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9" fontId="0" fillId="28" borderId="43" xfId="0" applyNumberFormat="1" applyFill="1" applyBorder="1" applyAlignment="1" applyProtection="1">
      <alignment horizontal="center" vertical="center"/>
      <protection locked="0"/>
    </xf>
    <xf numFmtId="9" fontId="0" fillId="28" borderId="12" xfId="0" applyNumberFormat="1" applyFill="1" applyBorder="1" applyAlignment="1" applyProtection="1">
      <alignment horizontal="center" vertical="center"/>
      <protection locked="0"/>
    </xf>
    <xf numFmtId="9" fontId="0" fillId="28" borderId="62" xfId="0" applyNumberFormat="1" applyFill="1" applyBorder="1" applyAlignment="1" applyProtection="1">
      <alignment horizontal="center" vertical="center"/>
      <protection locked="0"/>
    </xf>
    <xf numFmtId="0" fontId="0" fillId="31" borderId="97" xfId="0" applyFill="1" applyBorder="1" applyAlignment="1">
      <alignment horizontal="center" vertical="center" wrapText="1"/>
    </xf>
    <xf numFmtId="0" fontId="0" fillId="31" borderId="83" xfId="0" applyFill="1" applyBorder="1" applyAlignment="1">
      <alignment horizontal="center" vertical="center" wrapText="1"/>
    </xf>
    <xf numFmtId="0" fontId="0" fillId="31" borderId="89" xfId="0" applyFill="1" applyBorder="1" applyAlignment="1">
      <alignment horizontal="center" vertical="center" wrapText="1"/>
    </xf>
    <xf numFmtId="0" fontId="0" fillId="31" borderId="43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31" borderId="62" xfId="0" applyFill="1" applyBorder="1" applyAlignment="1">
      <alignment horizontal="center" vertical="center"/>
    </xf>
    <xf numFmtId="0" fontId="0" fillId="31" borderId="70" xfId="0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0" fillId="28" borderId="43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62" xfId="0" applyFill="1" applyBorder="1" applyAlignment="1" applyProtection="1">
      <alignment horizontal="center" vertical="center"/>
      <protection locked="0"/>
    </xf>
    <xf numFmtId="0" fontId="0" fillId="31" borderId="67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31" borderId="77" xfId="0" applyFill="1" applyBorder="1" applyAlignment="1">
      <alignment horizontal="center" vertical="center"/>
    </xf>
    <xf numFmtId="0" fontId="0" fillId="31" borderId="48" xfId="0" applyFill="1" applyBorder="1" applyAlignment="1">
      <alignment horizontal="center" vertical="center"/>
    </xf>
    <xf numFmtId="0" fontId="0" fillId="31" borderId="68" xfId="0" applyFill="1" applyBorder="1" applyAlignment="1">
      <alignment horizontal="center" vertical="center"/>
    </xf>
    <xf numFmtId="0" fontId="0" fillId="31" borderId="47" xfId="0" applyFill="1" applyBorder="1" applyAlignment="1">
      <alignment horizontal="center" vertical="center"/>
    </xf>
    <xf numFmtId="0" fontId="0" fillId="32" borderId="98" xfId="0" applyFont="1" applyFill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32" borderId="61" xfId="0" applyFont="1" applyFill="1" applyBorder="1" applyAlignment="1">
      <alignment horizontal="center"/>
    </xf>
    <xf numFmtId="0" fontId="0" fillId="31" borderId="67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1" fontId="0" fillId="31" borderId="43" xfId="0" applyNumberFormat="1" applyFill="1" applyBorder="1" applyAlignment="1">
      <alignment horizontal="center" vertical="center"/>
    </xf>
    <xf numFmtId="1" fontId="0" fillId="31" borderId="12" xfId="0" applyNumberFormat="1" applyFill="1" applyBorder="1" applyAlignment="1">
      <alignment horizontal="center" vertical="center"/>
    </xf>
    <xf numFmtId="1" fontId="0" fillId="31" borderId="62" xfId="0" applyNumberFormat="1" applyFill="1" applyBorder="1" applyAlignment="1">
      <alignment horizontal="center" vertical="center"/>
    </xf>
    <xf numFmtId="1" fontId="0" fillId="31" borderId="63" xfId="0" applyNumberFormat="1" applyFill="1" applyBorder="1" applyAlignment="1">
      <alignment horizontal="center" vertical="center"/>
    </xf>
    <xf numFmtId="1" fontId="0" fillId="31" borderId="64" xfId="0" applyNumberFormat="1" applyFill="1" applyBorder="1" applyAlignment="1">
      <alignment horizontal="center" vertical="center"/>
    </xf>
    <xf numFmtId="1" fontId="0" fillId="31" borderId="65" xfId="0" applyNumberFormat="1" applyFill="1" applyBorder="1" applyAlignment="1">
      <alignment horizontal="center" vertical="center"/>
    </xf>
    <xf numFmtId="0" fontId="0" fillId="31" borderId="67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68" xfId="0" applyFill="1" applyBorder="1" applyAlignment="1">
      <alignment horizontal="center" vertical="center" wrapText="1"/>
    </xf>
    <xf numFmtId="0" fontId="0" fillId="31" borderId="47" xfId="0" applyFill="1" applyBorder="1" applyAlignment="1">
      <alignment horizontal="center" vertical="center" wrapText="1"/>
    </xf>
    <xf numFmtId="9" fontId="0" fillId="0" borderId="63" xfId="0" applyNumberFormat="1" applyBorder="1" applyAlignment="1" applyProtection="1">
      <alignment horizontal="center"/>
      <protection locked="0"/>
    </xf>
    <xf numFmtId="9" fontId="0" fillId="0" borderId="64" xfId="0" applyNumberFormat="1" applyBorder="1" applyAlignment="1" applyProtection="1">
      <alignment horizontal="center"/>
      <protection locked="0"/>
    </xf>
    <xf numFmtId="9" fontId="0" fillId="0" borderId="65" xfId="0" applyNumberFormat="1" applyBorder="1" applyAlignment="1" applyProtection="1">
      <alignment horizontal="center"/>
      <protection locked="0"/>
    </xf>
    <xf numFmtId="0" fontId="91" fillId="38" borderId="83" xfId="0" applyFont="1" applyFill="1" applyBorder="1" applyAlignment="1">
      <alignment horizontal="center"/>
    </xf>
    <xf numFmtId="14" fontId="0" fillId="0" borderId="43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1" borderId="68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77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31" borderId="99" xfId="0" applyFill="1" applyBorder="1" applyAlignment="1">
      <alignment horizontal="center" wrapText="1"/>
    </xf>
    <xf numFmtId="0" fontId="0" fillId="31" borderId="92" xfId="0" applyFill="1" applyBorder="1" applyAlignment="1">
      <alignment horizontal="center" wrapText="1"/>
    </xf>
    <xf numFmtId="0" fontId="0" fillId="31" borderId="79" xfId="0" applyFill="1" applyBorder="1" applyAlignment="1">
      <alignment horizontal="center"/>
    </xf>
    <xf numFmtId="0" fontId="0" fillId="31" borderId="64" xfId="0" applyFill="1" applyBorder="1" applyAlignment="1">
      <alignment horizontal="center"/>
    </xf>
    <xf numFmtId="0" fontId="0" fillId="31" borderId="78" xfId="0" applyFill="1" applyBorder="1" applyAlignment="1">
      <alignment horizontal="center"/>
    </xf>
    <xf numFmtId="0" fontId="0" fillId="31" borderId="71" xfId="0" applyFill="1" applyBorder="1" applyAlignment="1">
      <alignment horizontal="center" vertical="center"/>
    </xf>
    <xf numFmtId="0" fontId="0" fillId="31" borderId="57" xfId="0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44" xfId="0" applyFill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0" fillId="31" borderId="100" xfId="0" applyFill="1" applyBorder="1" applyAlignment="1">
      <alignment horizontal="center" vertical="center"/>
    </xf>
    <xf numFmtId="0" fontId="0" fillId="31" borderId="80" xfId="0" applyFill="1" applyBorder="1" applyAlignment="1">
      <alignment horizontal="center" vertical="center"/>
    </xf>
    <xf numFmtId="0" fontId="0" fillId="31" borderId="59" xfId="0" applyFill="1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0" fillId="31" borderId="82" xfId="0" applyFill="1" applyBorder="1" applyAlignment="1">
      <alignment horizontal="center"/>
    </xf>
    <xf numFmtId="0" fontId="0" fillId="31" borderId="83" xfId="0" applyFill="1" applyBorder="1" applyAlignment="1">
      <alignment horizontal="center"/>
    </xf>
    <xf numFmtId="0" fontId="0" fillId="31" borderId="84" xfId="0" applyFill="1" applyBorder="1" applyAlignment="1">
      <alignment horizontal="center"/>
    </xf>
    <xf numFmtId="0" fontId="0" fillId="0" borderId="97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31" borderId="7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0" borderId="92" xfId="0" applyBorder="1" applyAlignment="1" applyProtection="1">
      <alignment horizontal="center"/>
      <protection locked="0"/>
    </xf>
    <xf numFmtId="0" fontId="0" fillId="0" borderId="101" xfId="0" applyBorder="1" applyAlignment="1" applyProtection="1">
      <alignment horizontal="center"/>
      <protection locked="0"/>
    </xf>
    <xf numFmtId="0" fontId="0" fillId="0" borderId="102" xfId="0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 vertical="center"/>
    </xf>
    <xf numFmtId="0" fontId="0" fillId="0" borderId="48" xfId="0" applyBorder="1" applyAlignment="1" applyProtection="1">
      <alignment horizontal="left" vertical="center"/>
      <protection locked="0"/>
    </xf>
    <xf numFmtId="0" fontId="0" fillId="31" borderId="97" xfId="0" applyFill="1" applyBorder="1" applyAlignment="1">
      <alignment horizontal="center" vertical="center"/>
    </xf>
    <xf numFmtId="0" fontId="0" fillId="31" borderId="83" xfId="0" applyFill="1" applyBorder="1" applyAlignment="1">
      <alignment horizontal="center" vertical="center"/>
    </xf>
    <xf numFmtId="0" fontId="0" fillId="31" borderId="89" xfId="0" applyFill="1" applyBorder="1" applyAlignment="1">
      <alignment horizontal="center" vertical="center"/>
    </xf>
    <xf numFmtId="0" fontId="0" fillId="32" borderId="103" xfId="0" applyFont="1" applyFill="1" applyBorder="1" applyAlignment="1">
      <alignment horizontal="center"/>
    </xf>
    <xf numFmtId="0" fontId="0" fillId="32" borderId="104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31" borderId="63" xfId="0" applyFill="1" applyBorder="1" applyAlignment="1">
      <alignment horizontal="center" vertical="center"/>
    </xf>
    <xf numFmtId="0" fontId="0" fillId="31" borderId="64" xfId="0" applyFill="1" applyBorder="1" applyAlignment="1">
      <alignment horizontal="center" vertical="center"/>
    </xf>
    <xf numFmtId="0" fontId="0" fillId="31" borderId="65" xfId="0" applyFill="1" applyBorder="1" applyAlignment="1">
      <alignment horizontal="center" vertical="center"/>
    </xf>
    <xf numFmtId="0" fontId="0" fillId="31" borderId="70" xfId="0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 wrapText="1"/>
    </xf>
    <xf numFmtId="1" fontId="0" fillId="33" borderId="43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62" xfId="0" applyNumberFormat="1" applyFill="1" applyBorder="1" applyAlignment="1">
      <alignment horizontal="center" vertical="center"/>
    </xf>
    <xf numFmtId="0" fontId="89" fillId="39" borderId="75" xfId="0" applyFont="1" applyFill="1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10" fillId="32" borderId="10" xfId="53" applyFont="1" applyFill="1" applyBorder="1" applyAlignment="1">
      <alignment horizontal="center" vertical="center" wrapText="1"/>
      <protection/>
    </xf>
    <xf numFmtId="0" fontId="110" fillId="32" borderId="16" xfId="53" applyFont="1" applyFill="1" applyBorder="1" applyAlignment="1">
      <alignment horizontal="center" vertical="center" wrapText="1"/>
      <protection/>
    </xf>
    <xf numFmtId="0" fontId="110" fillId="32" borderId="17" xfId="53" applyFont="1" applyFill="1" applyBorder="1" applyAlignment="1">
      <alignment horizontal="center" vertical="center" wrapText="1"/>
      <protection/>
    </xf>
    <xf numFmtId="0" fontId="110" fillId="32" borderId="13" xfId="53" applyFont="1" applyFill="1" applyBorder="1" applyAlignment="1">
      <alignment horizontal="center" vertical="center" wrapText="1"/>
      <protection/>
    </xf>
    <xf numFmtId="0" fontId="110" fillId="32" borderId="43" xfId="53" applyFont="1" applyFill="1" applyBorder="1" applyAlignment="1">
      <alignment horizontal="center" vertical="center" wrapText="1"/>
      <protection/>
    </xf>
    <xf numFmtId="0" fontId="110" fillId="32" borderId="12" xfId="53" applyFont="1" applyFill="1" applyBorder="1" applyAlignment="1">
      <alignment horizontal="center" vertical="center" wrapText="1"/>
      <protection/>
    </xf>
    <xf numFmtId="0" fontId="110" fillId="32" borderId="11" xfId="53" applyFont="1" applyFill="1" applyBorder="1" applyAlignment="1">
      <alignment horizontal="center" vertical="center" wrapText="1"/>
      <protection/>
    </xf>
    <xf numFmtId="0" fontId="119" fillId="0" borderId="0" xfId="53" applyFont="1" applyAlignment="1">
      <alignment horizontal="center" vertical="center" wrapText="1"/>
      <protection/>
    </xf>
    <xf numFmtId="187" fontId="88" fillId="0" borderId="43" xfId="0" applyNumberFormat="1" applyFont="1" applyBorder="1" applyAlignment="1">
      <alignment horizontal="center"/>
    </xf>
    <xf numFmtId="187" fontId="88" fillId="0" borderId="11" xfId="0" applyNumberFormat="1" applyFont="1" applyBorder="1" applyAlignment="1">
      <alignment horizontal="center"/>
    </xf>
    <xf numFmtId="202" fontId="76" fillId="0" borderId="10" xfId="0" applyNumberFormat="1" applyFont="1" applyBorder="1" applyAlignment="1">
      <alignment horizontal="center" vertical="center" wrapText="1"/>
    </xf>
    <xf numFmtId="3" fontId="0" fillId="0" borderId="43" xfId="61" applyNumberFormat="1" applyBorder="1" applyAlignment="1">
      <alignment horizontal="center" vertical="center"/>
    </xf>
    <xf numFmtId="3" fontId="0" fillId="0" borderId="11" xfId="61" applyNumberFormat="1" applyBorder="1" applyAlignment="1">
      <alignment horizontal="center" vertical="center"/>
    </xf>
    <xf numFmtId="0" fontId="56" fillId="26" borderId="43" xfId="0" applyFont="1" applyFill="1" applyBorder="1" applyAlignment="1">
      <alignment horizontal="left"/>
    </xf>
    <xf numFmtId="0" fontId="56" fillId="26" borderId="12" xfId="0" applyFont="1" applyFill="1" applyBorder="1" applyAlignment="1">
      <alignment horizontal="left"/>
    </xf>
    <xf numFmtId="0" fontId="56" fillId="26" borderId="11" xfId="0" applyFont="1" applyFill="1" applyBorder="1" applyAlignment="1">
      <alignment horizontal="left"/>
    </xf>
    <xf numFmtId="187" fontId="88" fillId="0" borderId="43" xfId="0" applyNumberFormat="1" applyFont="1" applyBorder="1" applyAlignment="1">
      <alignment horizontal="center" vertical="center" wrapText="1"/>
    </xf>
    <xf numFmtId="187" fontId="88" fillId="0" borderId="11" xfId="0" applyNumberFormat="1" applyFont="1" applyBorder="1" applyAlignment="1">
      <alignment horizontal="center" vertical="center" wrapText="1"/>
    </xf>
    <xf numFmtId="202" fontId="76" fillId="0" borderId="43" xfId="0" applyNumberFormat="1" applyFont="1" applyBorder="1" applyAlignment="1">
      <alignment horizontal="center" vertical="center" wrapText="1"/>
    </xf>
    <xf numFmtId="202" fontId="76" fillId="0" borderId="12" xfId="0" applyNumberFormat="1" applyFont="1" applyBorder="1" applyAlignment="1">
      <alignment horizontal="center" vertical="center" wrapText="1"/>
    </xf>
    <xf numFmtId="202" fontId="76" fillId="0" borderId="11" xfId="0" applyNumberFormat="1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wrapText="1"/>
    </xf>
    <xf numFmtId="0" fontId="120" fillId="0" borderId="0" xfId="0" applyFont="1" applyBorder="1" applyAlignment="1">
      <alignment horizontal="center"/>
    </xf>
    <xf numFmtId="0" fontId="86" fillId="8" borderId="10" xfId="0" applyFont="1" applyFill="1" applyBorder="1" applyAlignment="1">
      <alignment horizontal="center" vertical="center" wrapText="1"/>
    </xf>
    <xf numFmtId="201" fontId="121" fillId="0" borderId="43" xfId="0" applyNumberFormat="1" applyFont="1" applyFill="1" applyBorder="1" applyAlignment="1">
      <alignment horizontal="center" vertical="center" wrapText="1"/>
    </xf>
    <xf numFmtId="201" fontId="121" fillId="0" borderId="11" xfId="0" applyNumberFormat="1" applyFont="1" applyFill="1" applyBorder="1" applyAlignment="1">
      <alignment horizontal="center" vertical="center" wrapText="1"/>
    </xf>
    <xf numFmtId="202" fontId="76" fillId="0" borderId="43" xfId="0" applyNumberFormat="1" applyFont="1" applyFill="1" applyBorder="1" applyAlignment="1">
      <alignment horizontal="center" vertical="center" wrapText="1"/>
    </xf>
    <xf numFmtId="202" fontId="76" fillId="0" borderId="12" xfId="0" applyNumberFormat="1" applyFont="1" applyFill="1" applyBorder="1" applyAlignment="1">
      <alignment horizontal="center" vertical="center" wrapText="1"/>
    </xf>
    <xf numFmtId="202" fontId="76" fillId="0" borderId="11" xfId="0" applyNumberFormat="1" applyFont="1" applyFill="1" applyBorder="1" applyAlignment="1">
      <alignment horizontal="center" vertical="center" wrapText="1"/>
    </xf>
    <xf numFmtId="0" fontId="80" fillId="0" borderId="56" xfId="0" applyFont="1" applyBorder="1" applyAlignment="1">
      <alignment horizontal="left" vertical="center" wrapText="1"/>
    </xf>
    <xf numFmtId="0" fontId="80" fillId="0" borderId="57" xfId="0" applyFont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100" xfId="0" applyFont="1" applyBorder="1" applyAlignment="1">
      <alignment horizontal="left" vertical="center" wrapText="1"/>
    </xf>
    <xf numFmtId="0" fontId="80" fillId="0" borderId="58" xfId="0" applyFont="1" applyBorder="1" applyAlignment="1">
      <alignment horizontal="left" vertical="center" wrapText="1"/>
    </xf>
    <xf numFmtId="0" fontId="80" fillId="0" borderId="59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center" wrapText="1"/>
    </xf>
    <xf numFmtId="0" fontId="56" fillId="26" borderId="10" xfId="0" applyFont="1" applyFill="1" applyBorder="1" applyAlignment="1">
      <alignment horizontal="left"/>
    </xf>
    <xf numFmtId="3" fontId="0" fillId="0" borderId="10" xfId="61" applyNumberFormat="1" applyBorder="1" applyAlignment="1">
      <alignment horizontal="center" vertical="center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0" xfId="0" applyBorder="1" applyAlignment="1">
      <alignment horizontal="left" wrapText="1"/>
    </xf>
    <xf numFmtId="0" fontId="76" fillId="0" borderId="15" xfId="0" applyFont="1" applyBorder="1" applyAlignment="1">
      <alignment horizontal="left" wrapText="1"/>
    </xf>
    <xf numFmtId="0" fontId="77" fillId="0" borderId="0" xfId="0" applyFont="1" applyBorder="1" applyAlignment="1">
      <alignment horizontal="left" wrapText="1"/>
    </xf>
    <xf numFmtId="0" fontId="77" fillId="0" borderId="100" xfId="0" applyFont="1" applyBorder="1" applyAlignment="1">
      <alignment horizontal="left" wrapText="1"/>
    </xf>
    <xf numFmtId="0" fontId="76" fillId="0" borderId="58" xfId="0" applyFont="1" applyBorder="1" applyAlignment="1">
      <alignment horizontal="left" wrapText="1"/>
    </xf>
    <xf numFmtId="0" fontId="77" fillId="0" borderId="59" xfId="0" applyFont="1" applyBorder="1" applyAlignment="1">
      <alignment horizontal="left" wrapText="1"/>
    </xf>
    <xf numFmtId="0" fontId="77" fillId="0" borderId="14" xfId="0" applyFont="1" applyBorder="1" applyAlignment="1">
      <alignment horizontal="left" wrapText="1"/>
    </xf>
    <xf numFmtId="0" fontId="76" fillId="8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>
      <alignment horizontal="center" vertical="center" wrapText="1"/>
    </xf>
    <xf numFmtId="198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22" borderId="10" xfId="0" applyNumberFormat="1" applyFont="1" applyFill="1" applyBorder="1" applyAlignment="1">
      <alignment horizontal="center" vertical="center" wrapText="1"/>
    </xf>
    <xf numFmtId="49" fontId="54" fillId="22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22" borderId="13" xfId="0" applyNumberFormat="1" applyFont="1" applyFill="1" applyBorder="1" applyAlignment="1" applyProtection="1">
      <alignment horizontal="center" vertical="center" wrapText="1"/>
      <protection locked="0"/>
    </xf>
    <xf numFmtId="10" fontId="18" fillId="4" borderId="10" xfId="0" applyNumberFormat="1" applyFont="1" applyFill="1" applyBorder="1" applyAlignment="1" applyProtection="1">
      <alignment horizontal="center" vertical="center" wrapText="1"/>
      <protection locked="0"/>
    </xf>
    <xf numFmtId="10" fontId="1" fillId="22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center" wrapText="1"/>
    </xf>
    <xf numFmtId="3" fontId="1" fillId="22" borderId="10" xfId="0" applyNumberFormat="1" applyFont="1" applyFill="1" applyBorder="1" applyAlignment="1">
      <alignment horizontal="left" vertical="center" wrapText="1"/>
    </xf>
    <xf numFmtId="1" fontId="1" fillId="22" borderId="16" xfId="0" applyNumberFormat="1" applyFont="1" applyFill="1" applyBorder="1" applyAlignment="1">
      <alignment horizontal="center" vertical="center" wrapText="1"/>
    </xf>
    <xf numFmtId="1" fontId="1" fillId="22" borderId="13" xfId="0" applyNumberFormat="1" applyFont="1" applyFill="1" applyBorder="1" applyAlignment="1">
      <alignment horizontal="center" vertical="center" wrapText="1"/>
    </xf>
    <xf numFmtId="180" fontId="1" fillId="22" borderId="16" xfId="0" applyNumberFormat="1" applyFont="1" applyFill="1" applyBorder="1" applyAlignment="1">
      <alignment horizontal="center" vertical="center" wrapText="1"/>
    </xf>
    <xf numFmtId="180" fontId="1" fillId="22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3" fontId="1" fillId="22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18" fillId="26" borderId="10" xfId="0" applyNumberFormat="1" applyFont="1" applyFill="1" applyBorder="1" applyAlignment="1">
      <alignment horizontal="center" vertical="center" wrapText="1"/>
    </xf>
    <xf numFmtId="3" fontId="1" fillId="22" borderId="43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22" borderId="10" xfId="0" applyFont="1" applyFill="1" applyBorder="1" applyAlignment="1">
      <alignment horizontal="center" vertical="center" textRotation="90"/>
    </xf>
    <xf numFmtId="49" fontId="66" fillId="0" borderId="105" xfId="0" applyNumberFormat="1" applyFont="1" applyBorder="1" applyAlignment="1" applyProtection="1">
      <alignment horizontal="center" vertical="center"/>
      <protection locked="0"/>
    </xf>
    <xf numFmtId="0" fontId="1" fillId="0" borderId="105" xfId="0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1" fillId="22" borderId="16" xfId="0" applyNumberFormat="1" applyFont="1" applyFill="1" applyBorder="1" applyAlignment="1">
      <alignment horizontal="left" vertical="center" wrapText="1"/>
    </xf>
    <xf numFmtId="3" fontId="1" fillId="22" borderId="13" xfId="0" applyNumberFormat="1" applyFont="1" applyFill="1" applyBorder="1" applyAlignment="1">
      <alignment horizontal="left" vertical="center" wrapText="1"/>
    </xf>
    <xf numFmtId="3" fontId="18" fillId="22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" fillId="22" borderId="16" xfId="0" applyFont="1" applyFill="1" applyBorder="1" applyAlignment="1">
      <alignment horizontal="center" vertical="center" textRotation="90"/>
    </xf>
    <xf numFmtId="0" fontId="1" fillId="22" borderId="17" xfId="0" applyFont="1" applyFill="1" applyBorder="1" applyAlignment="1">
      <alignment horizontal="center" vertical="center" textRotation="90"/>
    </xf>
    <xf numFmtId="0" fontId="1" fillId="22" borderId="13" xfId="0" applyFont="1" applyFill="1" applyBorder="1" applyAlignment="1">
      <alignment horizontal="center" vertical="center" textRotation="90"/>
    </xf>
    <xf numFmtId="0" fontId="1" fillId="7" borderId="10" xfId="0" applyFont="1" applyFill="1" applyBorder="1" applyAlignment="1">
      <alignment horizontal="center" vertical="center" textRotation="90"/>
    </xf>
    <xf numFmtId="3" fontId="55" fillId="0" borderId="106" xfId="0" applyNumberFormat="1" applyFont="1" applyFill="1" applyBorder="1" applyAlignment="1">
      <alignment horizontal="center" vertical="top" wrapText="1"/>
    </xf>
    <xf numFmtId="3" fontId="55" fillId="0" borderId="0" xfId="0" applyNumberFormat="1" applyFont="1" applyFill="1" applyBorder="1" applyAlignment="1">
      <alignment horizontal="center" vertical="top" wrapText="1"/>
    </xf>
    <xf numFmtId="3" fontId="55" fillId="0" borderId="0" xfId="0" applyNumberFormat="1" applyFont="1" applyFill="1" applyBorder="1" applyAlignment="1">
      <alignment horizontal="center" vertical="center" wrapText="1"/>
    </xf>
    <xf numFmtId="3" fontId="1" fillId="22" borderId="43" xfId="0" applyNumberFormat="1" applyFont="1" applyFill="1" applyBorder="1" applyAlignment="1">
      <alignment horizontal="left" vertical="center" wrapText="1"/>
    </xf>
    <xf numFmtId="3" fontId="1" fillId="22" borderId="12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43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3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2" borderId="11" xfId="0" applyNumberFormat="1" applyFont="1" applyFill="1" applyBorder="1" applyAlignment="1">
      <alignment horizontal="left" vertical="center" wrapText="1"/>
    </xf>
    <xf numFmtId="2" fontId="18" fillId="22" borderId="16" xfId="0" applyNumberFormat="1" applyFont="1" applyFill="1" applyBorder="1" applyAlignment="1">
      <alignment horizontal="center" vertical="center" wrapText="1"/>
    </xf>
    <xf numFmtId="2" fontId="18" fillId="22" borderId="13" xfId="0" applyNumberFormat="1" applyFont="1" applyFill="1" applyBorder="1" applyAlignment="1">
      <alignment horizontal="center" vertical="center" wrapText="1"/>
    </xf>
    <xf numFmtId="3" fontId="18" fillId="15" borderId="16" xfId="0" applyNumberFormat="1" applyFont="1" applyFill="1" applyBorder="1" applyAlignment="1">
      <alignment horizontal="center" vertical="center" wrapText="1"/>
    </xf>
    <xf numFmtId="3" fontId="18" fillId="15" borderId="13" xfId="0" applyNumberFormat="1" applyFont="1" applyFill="1" applyBorder="1" applyAlignment="1">
      <alignment horizontal="center" vertical="center" wrapText="1"/>
    </xf>
    <xf numFmtId="3" fontId="18" fillId="0" borderId="107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3" fontId="1" fillId="15" borderId="10" xfId="0" applyNumberFormat="1" applyFont="1" applyFill="1" applyBorder="1" applyAlignment="1">
      <alignment horizontal="left" vertical="center" wrapText="1"/>
    </xf>
    <xf numFmtId="3" fontId="18" fillId="0" borderId="43" xfId="0" applyNumberFormat="1" applyFont="1" applyFill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11" xfId="0" applyNumberFormat="1" applyFont="1" applyFill="1" applyBorder="1" applyAlignment="1">
      <alignment horizontal="right" vertical="center" wrapText="1"/>
    </xf>
    <xf numFmtId="0" fontId="1" fillId="22" borderId="16" xfId="0" applyFont="1" applyFill="1" applyBorder="1" applyAlignment="1">
      <alignment horizontal="center" vertical="center" textRotation="90"/>
    </xf>
    <xf numFmtId="0" fontId="1" fillId="22" borderId="17" xfId="0" applyFont="1" applyFill="1" applyBorder="1" applyAlignment="1">
      <alignment horizontal="center" vertical="center" textRotation="90"/>
    </xf>
    <xf numFmtId="0" fontId="1" fillId="22" borderId="13" xfId="0" applyFont="1" applyFill="1" applyBorder="1" applyAlignment="1">
      <alignment horizontal="center" vertical="center" textRotation="90"/>
    </xf>
    <xf numFmtId="2" fontId="5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5" xfId="0" applyFont="1" applyFill="1" applyBorder="1" applyAlignment="1">
      <alignment horizontal="left" wrapText="1"/>
    </xf>
    <xf numFmtId="49" fontId="66" fillId="0" borderId="105" xfId="0" applyNumberFormat="1" applyFont="1" applyBorder="1" applyAlignment="1" applyProtection="1">
      <alignment horizontal="center"/>
      <protection locked="0"/>
    </xf>
    <xf numFmtId="3" fontId="55" fillId="0" borderId="57" xfId="0" applyNumberFormat="1" applyFont="1" applyFill="1" applyBorder="1" applyAlignment="1">
      <alignment horizontal="center" vertical="top" wrapText="1"/>
    </xf>
    <xf numFmtId="3" fontId="51" fillId="0" borderId="57" xfId="0" applyNumberFormat="1" applyFont="1" applyFill="1" applyBorder="1" applyAlignment="1" applyProtection="1">
      <alignment horizontal="center" vertical="top" wrapText="1"/>
      <protection locked="0"/>
    </xf>
    <xf numFmtId="3" fontId="18" fillId="0" borderId="10" xfId="0" applyNumberFormat="1" applyFont="1" applyFill="1" applyBorder="1" applyAlignment="1">
      <alignment horizontal="left" wrapText="1"/>
    </xf>
    <xf numFmtId="3" fontId="18" fillId="0" borderId="43" xfId="0" applyNumberFormat="1" applyFont="1" applyFill="1" applyBorder="1" applyAlignment="1">
      <alignment horizontal="left" wrapText="1"/>
    </xf>
    <xf numFmtId="3" fontId="18" fillId="0" borderId="12" xfId="0" applyNumberFormat="1" applyFont="1" applyFill="1" applyBorder="1" applyAlignment="1">
      <alignment horizontal="left" wrapText="1"/>
    </xf>
    <xf numFmtId="3" fontId="18" fillId="0" borderId="11" xfId="0" applyNumberFormat="1" applyFont="1" applyFill="1" applyBorder="1" applyAlignment="1">
      <alignment horizontal="left" wrapText="1"/>
    </xf>
    <xf numFmtId="0" fontId="18" fillId="0" borderId="43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3" fontId="18" fillId="26" borderId="10" xfId="0" applyNumberFormat="1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textRotation="90"/>
    </xf>
    <xf numFmtId="49" fontId="5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right" vertical="center" wrapText="1"/>
    </xf>
    <xf numFmtId="2" fontId="18" fillId="22" borderId="10" xfId="0" applyNumberFormat="1" applyFont="1" applyFill="1" applyBorder="1" applyAlignment="1">
      <alignment horizontal="center" vertical="center" wrapText="1"/>
    </xf>
    <xf numFmtId="1" fontId="1" fillId="22" borderId="20" xfId="0" applyNumberFormat="1" applyFont="1" applyFill="1" applyBorder="1" applyAlignment="1">
      <alignment horizontal="center" vertical="center" wrapText="1"/>
    </xf>
    <xf numFmtId="1" fontId="1" fillId="22" borderId="22" xfId="0" applyNumberFormat="1" applyFont="1" applyFill="1" applyBorder="1" applyAlignment="1">
      <alignment horizontal="center" vertical="center" wrapText="1"/>
    </xf>
    <xf numFmtId="1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7" xfId="0" applyNumberFormat="1" applyFont="1" applyFill="1" applyBorder="1" applyAlignment="1">
      <alignment horizontal="center" vertical="center" wrapText="1"/>
    </xf>
    <xf numFmtId="1" fontId="1" fillId="22" borderId="28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49" fontId="56" fillId="0" borderId="0" xfId="0" applyNumberFormat="1" applyFont="1" applyBorder="1" applyAlignment="1">
      <alignment horizontal="center"/>
    </xf>
    <xf numFmtId="0" fontId="18" fillId="0" borderId="43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10" borderId="58" xfId="0" applyFont="1" applyFill="1" applyBorder="1" applyAlignment="1">
      <alignment horizontal="center" vertical="center" wrapText="1"/>
    </xf>
    <xf numFmtId="0" fontId="0" fillId="10" borderId="59" xfId="0" applyFont="1" applyFill="1" applyBorder="1" applyAlignment="1">
      <alignment vertical="center"/>
    </xf>
    <xf numFmtId="0" fontId="0" fillId="1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3" fontId="1" fillId="4" borderId="43" xfId="0" applyNumberFormat="1" applyFont="1" applyFill="1" applyBorder="1" applyAlignment="1">
      <alignment horizontal="left" vertical="center" wrapText="1"/>
    </xf>
    <xf numFmtId="0" fontId="0" fillId="4" borderId="12" xfId="0" applyFill="1" applyBorder="1" applyAlignment="1">
      <alignment/>
    </xf>
    <xf numFmtId="0" fontId="0" fillId="4" borderId="11" xfId="0" applyFill="1" applyBorder="1" applyAlignment="1">
      <alignment/>
    </xf>
    <xf numFmtId="3" fontId="1" fillId="4" borderId="43" xfId="0" applyNumberFormat="1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center" vertical="center" textRotation="90"/>
    </xf>
    <xf numFmtId="0" fontId="0" fillId="4" borderId="10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3" fontId="1" fillId="4" borderId="13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3" fontId="1" fillId="4" borderId="10" xfId="0" applyNumberFormat="1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/>
    </xf>
    <xf numFmtId="3" fontId="1" fillId="4" borderId="16" xfId="0" applyNumberFormat="1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3" fontId="1" fillId="4" borderId="10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1" fillId="7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1" fillId="7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7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51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horizontal="right" wrapText="1"/>
    </xf>
    <xf numFmtId="0" fontId="52" fillId="0" borderId="0" xfId="0" applyFont="1" applyAlignment="1">
      <alignment/>
    </xf>
    <xf numFmtId="0" fontId="53" fillId="0" borderId="43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8" fillId="10" borderId="43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vertical="center"/>
    </xf>
    <xf numFmtId="0" fontId="0" fillId="10" borderId="11" xfId="0" applyFont="1" applyFill="1" applyBorder="1" applyAlignment="1">
      <alignment vertical="center"/>
    </xf>
    <xf numFmtId="3" fontId="1" fillId="4" borderId="10" xfId="0" applyNumberFormat="1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13</xdr:row>
      <xdr:rowOff>19050</xdr:rowOff>
    </xdr:from>
    <xdr:to>
      <xdr:col>33</xdr:col>
      <xdr:colOff>1171575</xdr:colOff>
      <xdr:row>21</xdr:row>
      <xdr:rowOff>495300</xdr:rowOff>
    </xdr:to>
    <xdr:sp>
      <xdr:nvSpPr>
        <xdr:cNvPr id="1" name="AutoShape 51"/>
        <xdr:cNvSpPr>
          <a:spLocks/>
        </xdr:cNvSpPr>
      </xdr:nvSpPr>
      <xdr:spPr>
        <a:xfrm>
          <a:off x="11210925" y="3467100"/>
          <a:ext cx="1133475" cy="2705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142875</xdr:colOff>
      <xdr:row>30</xdr:row>
      <xdr:rowOff>19050</xdr:rowOff>
    </xdr:from>
    <xdr:to>
      <xdr:col>33</xdr:col>
      <xdr:colOff>1066800</xdr:colOff>
      <xdr:row>39</xdr:row>
      <xdr:rowOff>19050</xdr:rowOff>
    </xdr:to>
    <xdr:sp>
      <xdr:nvSpPr>
        <xdr:cNvPr id="2" name="AutoShape 53"/>
        <xdr:cNvSpPr>
          <a:spLocks/>
        </xdr:cNvSpPr>
      </xdr:nvSpPr>
      <xdr:spPr>
        <a:xfrm>
          <a:off x="11306175" y="8820150"/>
          <a:ext cx="923925" cy="3686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28575</xdr:colOff>
      <xdr:row>43</xdr:row>
      <xdr:rowOff>9525</xdr:rowOff>
    </xdr:from>
    <xdr:to>
      <xdr:col>33</xdr:col>
      <xdr:colOff>133350</xdr:colOff>
      <xdr:row>44</xdr:row>
      <xdr:rowOff>28575</xdr:rowOff>
    </xdr:to>
    <xdr:sp>
      <xdr:nvSpPr>
        <xdr:cNvPr id="3" name="AutoShape 54"/>
        <xdr:cNvSpPr>
          <a:spLocks/>
        </xdr:cNvSpPr>
      </xdr:nvSpPr>
      <xdr:spPr>
        <a:xfrm>
          <a:off x="11191875" y="14182725"/>
          <a:ext cx="95250" cy="228600"/>
        </a:xfrm>
        <a:prstGeom prst="rightBrace">
          <a:avLst>
            <a:gd name="adj" fmla="val 11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295275</xdr:colOff>
      <xdr:row>12</xdr:row>
      <xdr:rowOff>19050</xdr:rowOff>
    </xdr:to>
    <xdr:sp>
      <xdr:nvSpPr>
        <xdr:cNvPr id="4" name="AutoShape 51"/>
        <xdr:cNvSpPr>
          <a:spLocks/>
        </xdr:cNvSpPr>
      </xdr:nvSpPr>
      <xdr:spPr>
        <a:xfrm>
          <a:off x="11182350" y="1657350"/>
          <a:ext cx="266700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12</xdr:row>
      <xdr:rowOff>57150</xdr:rowOff>
    </xdr:from>
    <xdr:to>
      <xdr:col>21</xdr:col>
      <xdr:colOff>161925</xdr:colOff>
      <xdr:row>16</xdr:row>
      <xdr:rowOff>542925</xdr:rowOff>
    </xdr:to>
    <xdr:sp>
      <xdr:nvSpPr>
        <xdr:cNvPr id="1" name="AutoShape 4"/>
        <xdr:cNvSpPr>
          <a:spLocks/>
        </xdr:cNvSpPr>
      </xdr:nvSpPr>
      <xdr:spPr>
        <a:xfrm>
          <a:off x="9458325" y="3162300"/>
          <a:ext cx="85725" cy="168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18</xdr:row>
      <xdr:rowOff>28575</xdr:rowOff>
    </xdr:from>
    <xdr:to>
      <xdr:col>21</xdr:col>
      <xdr:colOff>228600</xdr:colOff>
      <xdr:row>31</xdr:row>
      <xdr:rowOff>0</xdr:rowOff>
    </xdr:to>
    <xdr:sp>
      <xdr:nvSpPr>
        <xdr:cNvPr id="2" name="AutoShape 5"/>
        <xdr:cNvSpPr>
          <a:spLocks/>
        </xdr:cNvSpPr>
      </xdr:nvSpPr>
      <xdr:spPr>
        <a:xfrm>
          <a:off x="9429750" y="5334000"/>
          <a:ext cx="180975" cy="550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</xdr:colOff>
      <xdr:row>9</xdr:row>
      <xdr:rowOff>0</xdr:rowOff>
    </xdr:from>
    <xdr:to>
      <xdr:col>21</xdr:col>
      <xdr:colOff>85725</xdr:colOff>
      <xdr:row>10</xdr:row>
      <xdr:rowOff>476250</xdr:rowOff>
    </xdr:to>
    <xdr:sp>
      <xdr:nvSpPr>
        <xdr:cNvPr id="3" name="AutoShape 4"/>
        <xdr:cNvSpPr>
          <a:spLocks/>
        </xdr:cNvSpPr>
      </xdr:nvSpPr>
      <xdr:spPr>
        <a:xfrm>
          <a:off x="9410700" y="1981200"/>
          <a:ext cx="571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11</xdr:row>
      <xdr:rowOff>57150</xdr:rowOff>
    </xdr:from>
    <xdr:to>
      <xdr:col>21</xdr:col>
      <xdr:colOff>161925</xdr:colOff>
      <xdr:row>15</xdr:row>
      <xdr:rowOff>247650</xdr:rowOff>
    </xdr:to>
    <xdr:sp>
      <xdr:nvSpPr>
        <xdr:cNvPr id="1" name="AutoShape 4"/>
        <xdr:cNvSpPr>
          <a:spLocks/>
        </xdr:cNvSpPr>
      </xdr:nvSpPr>
      <xdr:spPr>
        <a:xfrm>
          <a:off x="16668750" y="2790825"/>
          <a:ext cx="85725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28575</xdr:rowOff>
    </xdr:from>
    <xdr:to>
      <xdr:col>21</xdr:col>
      <xdr:colOff>228600</xdr:colOff>
      <xdr:row>28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6640175" y="5000625"/>
          <a:ext cx="180975" cy="412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11</xdr:row>
      <xdr:rowOff>57150</xdr:rowOff>
    </xdr:from>
    <xdr:to>
      <xdr:col>21</xdr:col>
      <xdr:colOff>161925</xdr:colOff>
      <xdr:row>15</xdr:row>
      <xdr:rowOff>247650</xdr:rowOff>
    </xdr:to>
    <xdr:sp>
      <xdr:nvSpPr>
        <xdr:cNvPr id="1" name="AutoShape 4"/>
        <xdr:cNvSpPr>
          <a:spLocks/>
        </xdr:cNvSpPr>
      </xdr:nvSpPr>
      <xdr:spPr>
        <a:xfrm>
          <a:off x="9458325" y="2800350"/>
          <a:ext cx="85725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28575</xdr:rowOff>
    </xdr:from>
    <xdr:to>
      <xdr:col>21</xdr:col>
      <xdr:colOff>228600</xdr:colOff>
      <xdr:row>27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9429750" y="4886325"/>
          <a:ext cx="180975" cy="3619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790575</xdr:colOff>
      <xdr:row>13</xdr:row>
      <xdr:rowOff>57150</xdr:rowOff>
    </xdr:from>
    <xdr:to>
      <xdr:col>28</xdr:col>
      <xdr:colOff>323850</xdr:colOff>
      <xdr:row>22</xdr:row>
      <xdr:rowOff>19050</xdr:rowOff>
    </xdr:to>
    <xdr:sp>
      <xdr:nvSpPr>
        <xdr:cNvPr id="1" name="AutoShape 51"/>
        <xdr:cNvSpPr>
          <a:spLocks/>
        </xdr:cNvSpPr>
      </xdr:nvSpPr>
      <xdr:spPr>
        <a:xfrm>
          <a:off x="10496550" y="3305175"/>
          <a:ext cx="342900" cy="2705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809625</xdr:colOff>
      <xdr:row>30</xdr:row>
      <xdr:rowOff>0</xdr:rowOff>
    </xdr:from>
    <xdr:to>
      <xdr:col>28</xdr:col>
      <xdr:colOff>123825</xdr:colOff>
      <xdr:row>38</xdr:row>
      <xdr:rowOff>495300</xdr:rowOff>
    </xdr:to>
    <xdr:sp>
      <xdr:nvSpPr>
        <xdr:cNvPr id="2" name="AutoShape 53"/>
        <xdr:cNvSpPr>
          <a:spLocks/>
        </xdr:cNvSpPr>
      </xdr:nvSpPr>
      <xdr:spPr>
        <a:xfrm>
          <a:off x="10515600" y="8601075"/>
          <a:ext cx="123825" cy="3686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42</xdr:row>
      <xdr:rowOff>9525</xdr:rowOff>
    </xdr:from>
    <xdr:to>
      <xdr:col>28</xdr:col>
      <xdr:colOff>133350</xdr:colOff>
      <xdr:row>43</xdr:row>
      <xdr:rowOff>0</xdr:rowOff>
    </xdr:to>
    <xdr:sp>
      <xdr:nvSpPr>
        <xdr:cNvPr id="3" name="AutoShape 54"/>
        <xdr:cNvSpPr>
          <a:spLocks/>
        </xdr:cNvSpPr>
      </xdr:nvSpPr>
      <xdr:spPr>
        <a:xfrm>
          <a:off x="10544175" y="13506450"/>
          <a:ext cx="95250" cy="200025"/>
        </a:xfrm>
        <a:prstGeom prst="rightBrace">
          <a:avLst>
            <a:gd name="adj" fmla="val 11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295275</xdr:colOff>
      <xdr:row>12</xdr:row>
      <xdr:rowOff>19050</xdr:rowOff>
    </xdr:to>
    <xdr:sp>
      <xdr:nvSpPr>
        <xdr:cNvPr id="4" name="AutoShape 51"/>
        <xdr:cNvSpPr>
          <a:spLocks/>
        </xdr:cNvSpPr>
      </xdr:nvSpPr>
      <xdr:spPr>
        <a:xfrm>
          <a:off x="10534650" y="1457325"/>
          <a:ext cx="266700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790575</xdr:colOff>
      <xdr:row>13</xdr:row>
      <xdr:rowOff>57150</xdr:rowOff>
    </xdr:from>
    <xdr:to>
      <xdr:col>28</xdr:col>
      <xdr:colOff>323850</xdr:colOff>
      <xdr:row>22</xdr:row>
      <xdr:rowOff>19050</xdr:rowOff>
    </xdr:to>
    <xdr:sp>
      <xdr:nvSpPr>
        <xdr:cNvPr id="1" name="AutoShape 51"/>
        <xdr:cNvSpPr>
          <a:spLocks/>
        </xdr:cNvSpPr>
      </xdr:nvSpPr>
      <xdr:spPr>
        <a:xfrm>
          <a:off x="9658350" y="3524250"/>
          <a:ext cx="342900" cy="2724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809625</xdr:colOff>
      <xdr:row>30</xdr:row>
      <xdr:rowOff>0</xdr:rowOff>
    </xdr:from>
    <xdr:to>
      <xdr:col>28</xdr:col>
      <xdr:colOff>123825</xdr:colOff>
      <xdr:row>38</xdr:row>
      <xdr:rowOff>495300</xdr:rowOff>
    </xdr:to>
    <xdr:sp>
      <xdr:nvSpPr>
        <xdr:cNvPr id="2" name="AutoShape 53"/>
        <xdr:cNvSpPr>
          <a:spLocks/>
        </xdr:cNvSpPr>
      </xdr:nvSpPr>
      <xdr:spPr>
        <a:xfrm>
          <a:off x="9677400" y="8848725"/>
          <a:ext cx="123825" cy="3695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42</xdr:row>
      <xdr:rowOff>9525</xdr:rowOff>
    </xdr:from>
    <xdr:to>
      <xdr:col>28</xdr:col>
      <xdr:colOff>133350</xdr:colOff>
      <xdr:row>43</xdr:row>
      <xdr:rowOff>28575</xdr:rowOff>
    </xdr:to>
    <xdr:sp>
      <xdr:nvSpPr>
        <xdr:cNvPr id="3" name="AutoShape 54"/>
        <xdr:cNvSpPr>
          <a:spLocks/>
        </xdr:cNvSpPr>
      </xdr:nvSpPr>
      <xdr:spPr>
        <a:xfrm>
          <a:off x="9705975" y="13763625"/>
          <a:ext cx="95250" cy="228600"/>
        </a:xfrm>
        <a:prstGeom prst="rightBrace">
          <a:avLst>
            <a:gd name="adj" fmla="val 11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295275</xdr:colOff>
      <xdr:row>12</xdr:row>
      <xdr:rowOff>19050</xdr:rowOff>
    </xdr:to>
    <xdr:sp>
      <xdr:nvSpPr>
        <xdr:cNvPr id="4" name="AutoShape 51"/>
        <xdr:cNvSpPr>
          <a:spLocks/>
        </xdr:cNvSpPr>
      </xdr:nvSpPr>
      <xdr:spPr>
        <a:xfrm>
          <a:off x="9696450" y="1666875"/>
          <a:ext cx="266700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1.65\FB_File_Shared\DOCUME~1\MAKSIM~1\LOCALS~1\Temp\bat\&#1053;&#1086;&#1074;&#1072;&#1103;%20&#1087;&#1072;&#1087;&#1082;&#1072;\&#1055;&#1088;&#1080;&#1083;&#1086;&#1078;&#1077;&#1085;&#1080;&#1103;%206-7%20%20&#1088;&#1077;&#1076;%2001.10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ткая  инструкция)"/>
      <sheetName val="баланс"/>
      <sheetName val="2 кредит стандарт_6"/>
      <sheetName val="3 группа риска_7"/>
      <sheetName val="4 лизинг_6.1"/>
      <sheetName val="5 упрощёнка и ИП_6.2"/>
      <sheetName val="6 микро_6.3.1 "/>
      <sheetName val=" микро_6.3.2 меннее 6 мес"/>
      <sheetName val="8 гарантии_6.4"/>
      <sheetName val="банки-резиденты 6.5"/>
      <sheetName val="банки нерезиденты 6.6"/>
    </sheetNames>
    <sheetDataSet>
      <sheetData sheetId="1">
        <row r="3">
          <cell r="B3" t="str">
            <v>ООО " 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&#1042;&#1048;&#1054;/Gbinfo_u/&#1053;&#1072;&#1090;&#1072;&#1083;&#1100;&#1103;%20&#1042;&#1080;&#1082;&#1090;&#1086;&#1088;&#1086;&#1074;&#1085;&#1072;/Temp/235482.htm#a1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29"/>
  <sheetViews>
    <sheetView zoomScalePageLayoutView="0" workbookViewId="0" topLeftCell="A7">
      <selection activeCell="B32" sqref="B32"/>
    </sheetView>
  </sheetViews>
  <sheetFormatPr defaultColWidth="9.00390625" defaultRowHeight="12.75"/>
  <cols>
    <col min="2" max="2" width="153.00390625" style="0" customWidth="1"/>
  </cols>
  <sheetData>
    <row r="1" spans="1:2" s="43" customFormat="1" ht="15">
      <c r="A1" s="41">
        <v>1</v>
      </c>
      <c r="B1" s="42" t="s">
        <v>236</v>
      </c>
    </row>
    <row r="2" spans="1:2" s="46" customFormat="1" ht="15">
      <c r="A2" s="44">
        <v>2</v>
      </c>
      <c r="B2" s="45" t="s">
        <v>235</v>
      </c>
    </row>
    <row r="3" spans="1:2" s="43" customFormat="1" ht="15">
      <c r="A3" s="41">
        <v>3</v>
      </c>
      <c r="B3" s="42" t="s">
        <v>241</v>
      </c>
    </row>
    <row r="4" spans="1:2" s="46" customFormat="1" ht="15">
      <c r="A4" s="44">
        <v>4</v>
      </c>
      <c r="B4" s="45" t="s">
        <v>242</v>
      </c>
    </row>
    <row r="5" spans="1:2" s="43" customFormat="1" ht="15">
      <c r="A5" s="41">
        <v>5</v>
      </c>
      <c r="B5" s="42" t="s">
        <v>243</v>
      </c>
    </row>
    <row r="6" spans="1:2" s="43" customFormat="1" ht="15">
      <c r="A6" s="49" t="s">
        <v>248</v>
      </c>
      <c r="B6" s="42" t="s">
        <v>237</v>
      </c>
    </row>
    <row r="7" spans="1:2" s="43" customFormat="1" ht="30">
      <c r="A7" s="49" t="s">
        <v>248</v>
      </c>
      <c r="B7" s="48" t="s">
        <v>362</v>
      </c>
    </row>
    <row r="8" spans="1:2" s="43" customFormat="1" ht="15">
      <c r="A8" s="49" t="s">
        <v>248</v>
      </c>
      <c r="B8" s="42" t="s">
        <v>238</v>
      </c>
    </row>
    <row r="9" spans="1:2" s="43" customFormat="1" ht="15">
      <c r="A9" s="49" t="s">
        <v>248</v>
      </c>
      <c r="B9" s="42" t="s">
        <v>361</v>
      </c>
    </row>
    <row r="10" spans="1:2" s="43" customFormat="1" ht="15">
      <c r="A10" s="49" t="s">
        <v>248</v>
      </c>
      <c r="B10" s="42" t="s">
        <v>360</v>
      </c>
    </row>
    <row r="11" spans="1:2" s="43" customFormat="1" ht="15">
      <c r="A11" s="49" t="s">
        <v>248</v>
      </c>
      <c r="B11" s="42" t="s">
        <v>359</v>
      </c>
    </row>
    <row r="12" spans="1:2" s="46" customFormat="1" ht="13.5" customHeight="1">
      <c r="A12" s="44">
        <v>6</v>
      </c>
      <c r="B12" s="45" t="s">
        <v>244</v>
      </c>
    </row>
    <row r="13" spans="1:2" s="43" customFormat="1" ht="15">
      <c r="A13" s="41">
        <v>7</v>
      </c>
      <c r="B13" s="42" t="s">
        <v>247</v>
      </c>
    </row>
    <row r="14" spans="1:2" s="43" customFormat="1" ht="15">
      <c r="A14" s="41"/>
      <c r="B14" s="42" t="s">
        <v>245</v>
      </c>
    </row>
    <row r="15" spans="1:2" s="46" customFormat="1" ht="15">
      <c r="A15" s="44">
        <v>8</v>
      </c>
      <c r="B15" s="45" t="s">
        <v>246</v>
      </c>
    </row>
    <row r="16" spans="1:2" s="46" customFormat="1" ht="15">
      <c r="A16" s="50" t="s">
        <v>248</v>
      </c>
      <c r="B16" s="45" t="s">
        <v>239</v>
      </c>
    </row>
    <row r="17" spans="1:2" s="46" customFormat="1" ht="30">
      <c r="A17" s="50" t="s">
        <v>248</v>
      </c>
      <c r="B17" s="47" t="s">
        <v>363</v>
      </c>
    </row>
    <row r="18" spans="1:2" s="46" customFormat="1" ht="15">
      <c r="A18" s="50" t="s">
        <v>248</v>
      </c>
      <c r="B18" s="45" t="s">
        <v>240</v>
      </c>
    </row>
    <row r="19" spans="1:2" ht="15">
      <c r="A19" s="41">
        <v>9</v>
      </c>
      <c r="B19" s="42" t="s">
        <v>337</v>
      </c>
    </row>
    <row r="20" ht="13.5" thickBot="1"/>
    <row r="21" spans="1:2" ht="12.75">
      <c r="A21" s="50" t="s">
        <v>248</v>
      </c>
      <c r="B21" s="150" t="s">
        <v>338</v>
      </c>
    </row>
    <row r="22" spans="2:7" ht="15.75">
      <c r="B22" s="151" t="s">
        <v>339</v>
      </c>
      <c r="G22" s="174"/>
    </row>
    <row r="23" ht="30.75">
      <c r="B23" s="152" t="s">
        <v>364</v>
      </c>
    </row>
    <row r="24" ht="12.75">
      <c r="B24" s="153" t="s">
        <v>340</v>
      </c>
    </row>
    <row r="25" ht="12.75">
      <c r="B25" s="153" t="s">
        <v>341</v>
      </c>
    </row>
    <row r="26" ht="12.75">
      <c r="B26" s="153" t="s">
        <v>342</v>
      </c>
    </row>
    <row r="27" ht="25.5">
      <c r="B27" s="154" t="s">
        <v>343</v>
      </c>
    </row>
    <row r="28" ht="12.75">
      <c r="B28" s="156" t="s">
        <v>344</v>
      </c>
    </row>
    <row r="29" ht="26.25" thickBot="1">
      <c r="B29" s="155" t="s">
        <v>365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V60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2.75390625" style="128" customWidth="1"/>
    <col min="2" max="2" width="68.375" style="128" customWidth="1"/>
    <col min="3" max="3" width="12.875" style="132" customWidth="1"/>
    <col min="4" max="4" width="11.125" style="128" hidden="1" customWidth="1"/>
    <col min="5" max="5" width="11.00390625" style="128" hidden="1" customWidth="1"/>
    <col min="6" max="6" width="10.875" style="128" hidden="1" customWidth="1"/>
    <col min="7" max="9" width="10.375" style="128" hidden="1" customWidth="1"/>
    <col min="10" max="14" width="10.375" style="128" customWidth="1"/>
    <col min="15" max="16" width="10.375" style="144" hidden="1" customWidth="1"/>
    <col min="17" max="17" width="10.75390625" style="144" hidden="1" customWidth="1"/>
    <col min="18" max="22" width="11.125" style="144" hidden="1" customWidth="1"/>
    <col min="23" max="23" width="10.375" style="145" hidden="1" customWidth="1"/>
    <col min="24" max="24" width="10.125" style="132" hidden="1" customWidth="1"/>
    <col min="25" max="25" width="10.75390625" style="132" hidden="1" customWidth="1"/>
    <col min="26" max="32" width="10.625" style="132" hidden="1" customWidth="1"/>
    <col min="33" max="33" width="10.625" style="132" customWidth="1"/>
    <col min="34" max="34" width="20.125" style="2" customWidth="1"/>
    <col min="35" max="35" width="22.75390625" style="2" customWidth="1"/>
    <col min="36" max="38" width="9.125" style="2" customWidth="1"/>
    <col min="39" max="39" width="5.875" style="2" customWidth="1"/>
    <col min="40" max="40" width="9.125" style="2" customWidth="1"/>
    <col min="41" max="41" width="21.375" style="2" customWidth="1"/>
    <col min="42" max="44" width="9.125" style="2" customWidth="1"/>
    <col min="45" max="45" width="72.375" style="2" customWidth="1"/>
    <col min="46" max="16384" width="9.125" style="2" customWidth="1"/>
  </cols>
  <sheetData>
    <row r="1" spans="2:33" ht="15" customHeight="1">
      <c r="B1" s="984" t="s">
        <v>436</v>
      </c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984"/>
      <c r="Z1" s="984"/>
      <c r="AA1" s="175"/>
      <c r="AB1" s="175"/>
      <c r="AC1" s="175"/>
      <c r="AD1" s="175"/>
      <c r="AE1" s="175"/>
      <c r="AF1" s="175"/>
      <c r="AG1" s="175"/>
    </row>
    <row r="2" spans="2:33" ht="12.75">
      <c r="B2" s="986" t="s">
        <v>324</v>
      </c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176"/>
      <c r="AB2" s="176"/>
      <c r="AC2" s="176"/>
      <c r="AD2" s="176"/>
      <c r="AE2" s="176"/>
      <c r="AF2" s="176"/>
      <c r="AG2" s="176"/>
    </row>
    <row r="3" spans="2:33" ht="6.75" customHeight="1" hidden="1"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176"/>
      <c r="AB3" s="176"/>
      <c r="AC3" s="176"/>
      <c r="AD3" s="176"/>
      <c r="AE3" s="176"/>
      <c r="AF3" s="176"/>
      <c r="AG3" s="176"/>
    </row>
    <row r="4" spans="2:23" ht="12" customHeight="1">
      <c r="B4" s="129"/>
      <c r="C4" s="157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0"/>
      <c r="Q4" s="130"/>
      <c r="R4" s="130"/>
      <c r="S4" s="130"/>
      <c r="T4" s="130"/>
      <c r="U4" s="130"/>
      <c r="V4" s="130"/>
      <c r="W4" s="131"/>
    </row>
    <row r="5" spans="1:33" s="167" customFormat="1" ht="15.75">
      <c r="A5" s="160"/>
      <c r="B5" s="168" t="s">
        <v>325</v>
      </c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64"/>
      <c r="Q5" s="164"/>
      <c r="R5" s="164"/>
      <c r="S5" s="164"/>
      <c r="T5" s="164"/>
      <c r="U5" s="164"/>
      <c r="V5" s="164"/>
      <c r="W5" s="165"/>
      <c r="X5" s="166"/>
      <c r="Y5" s="166"/>
      <c r="Z5" s="166"/>
      <c r="AA5" s="166"/>
      <c r="AB5" s="166"/>
      <c r="AC5" s="166"/>
      <c r="AD5" s="166"/>
      <c r="AE5" s="166"/>
      <c r="AF5" s="166"/>
      <c r="AG5" s="166"/>
    </row>
    <row r="6" spans="1:33" s="1" customFormat="1" ht="20.25">
      <c r="A6" s="133"/>
      <c r="B6" s="134">
        <f>'баланс взаимосв.комп'!B3</f>
        <v>0</v>
      </c>
      <c r="C6" s="15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  <c r="P6" s="136"/>
      <c r="Q6" s="136"/>
      <c r="R6" s="136"/>
      <c r="S6" s="136"/>
      <c r="T6" s="136"/>
      <c r="U6" s="136"/>
      <c r="V6" s="136"/>
      <c r="W6" s="137"/>
      <c r="X6" s="138"/>
      <c r="Y6" s="138"/>
      <c r="Z6" s="138"/>
      <c r="AA6" s="138"/>
      <c r="AB6" s="138"/>
      <c r="AC6" s="138"/>
      <c r="AD6" s="138"/>
      <c r="AE6" s="138"/>
      <c r="AF6" s="138"/>
      <c r="AG6" s="138"/>
    </row>
    <row r="7" spans="1:33" s="167" customFormat="1" ht="15.75">
      <c r="A7" s="160"/>
      <c r="B7" s="313">
        <v>42704</v>
      </c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  <c r="P7" s="164"/>
      <c r="Q7" s="164"/>
      <c r="R7" s="164"/>
      <c r="S7" s="164"/>
      <c r="T7" s="164"/>
      <c r="U7" s="164"/>
      <c r="V7" s="164"/>
      <c r="W7" s="165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ht="12.75" customHeight="1">
      <c r="A8" s="977" t="s">
        <v>399</v>
      </c>
      <c r="B8" s="977"/>
      <c r="C8" s="977" t="s">
        <v>208</v>
      </c>
      <c r="D8" s="969">
        <v>41730</v>
      </c>
      <c r="E8" s="969">
        <v>41821</v>
      </c>
      <c r="F8" s="969">
        <v>41913</v>
      </c>
      <c r="G8" s="969">
        <v>42005</v>
      </c>
      <c r="H8" s="969">
        <v>42095</v>
      </c>
      <c r="I8" s="969">
        <v>42186</v>
      </c>
      <c r="J8" s="969">
        <v>42278</v>
      </c>
      <c r="K8" s="969">
        <v>42370</v>
      </c>
      <c r="L8" s="969">
        <v>42461</v>
      </c>
      <c r="M8" s="969">
        <v>42552</v>
      </c>
      <c r="N8" s="969">
        <v>42644</v>
      </c>
      <c r="O8" s="973" t="s">
        <v>388</v>
      </c>
      <c r="P8" s="973" t="s">
        <v>389</v>
      </c>
      <c r="Q8" s="973" t="s">
        <v>390</v>
      </c>
      <c r="R8" s="973" t="s">
        <v>353</v>
      </c>
      <c r="S8" s="973" t="s">
        <v>391</v>
      </c>
      <c r="T8" s="973" t="s">
        <v>392</v>
      </c>
      <c r="U8" s="973" t="s">
        <v>393</v>
      </c>
      <c r="V8" s="973" t="s">
        <v>394</v>
      </c>
      <c r="W8" s="967" t="s">
        <v>354</v>
      </c>
      <c r="X8" s="967" t="s">
        <v>355</v>
      </c>
      <c r="Y8" s="967" t="s">
        <v>351</v>
      </c>
      <c r="Z8" s="967" t="s">
        <v>395</v>
      </c>
      <c r="AA8" s="967" t="s">
        <v>470</v>
      </c>
      <c r="AB8" s="967" t="s">
        <v>471</v>
      </c>
      <c r="AC8" s="967" t="s">
        <v>472</v>
      </c>
      <c r="AD8" s="967" t="s">
        <v>473</v>
      </c>
      <c r="AE8" s="967" t="s">
        <v>476</v>
      </c>
      <c r="AF8" s="967" t="s">
        <v>477</v>
      </c>
      <c r="AG8" s="967" t="s">
        <v>478</v>
      </c>
    </row>
    <row r="9" spans="1:43" s="7" customFormat="1" ht="24.75" customHeight="1">
      <c r="A9" s="977"/>
      <c r="B9" s="977"/>
      <c r="C9" s="977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73"/>
      <c r="P9" s="973"/>
      <c r="Q9" s="973"/>
      <c r="R9" s="973"/>
      <c r="S9" s="973"/>
      <c r="T9" s="973"/>
      <c r="U9" s="973"/>
      <c r="V9" s="973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L9" s="7" t="s">
        <v>313</v>
      </c>
      <c r="AM9" s="7" t="s">
        <v>312</v>
      </c>
      <c r="AN9" s="7" t="s">
        <v>311</v>
      </c>
      <c r="AO9" s="7" t="s">
        <v>310</v>
      </c>
      <c r="AP9" s="7" t="s">
        <v>308</v>
      </c>
      <c r="AQ9" s="7" t="s">
        <v>309</v>
      </c>
    </row>
    <row r="10" spans="1:46" ht="12.75">
      <c r="A10" s="987"/>
      <c r="B10" s="182" t="s">
        <v>400</v>
      </c>
      <c r="C10" s="194" t="s">
        <v>209</v>
      </c>
      <c r="D10" s="195">
        <f>'баланс взаимосв.комп'!H51</f>
        <v>1807127</v>
      </c>
      <c r="E10" s="195">
        <f>'баланс взаимосв.комп'!I51</f>
        <v>2034392</v>
      </c>
      <c r="F10" s="195">
        <f>'баланс взаимосв.комп'!J51</f>
        <v>2213556</v>
      </c>
      <c r="G10" s="195">
        <f>'баланс взаимосв.комп'!K51</f>
        <v>2018767</v>
      </c>
      <c r="H10" s="195">
        <f>'баланс взаимосв.комп'!L51</f>
        <v>0</v>
      </c>
      <c r="I10" s="195">
        <f>'баланс взаимосв.комп'!M51</f>
        <v>0</v>
      </c>
      <c r="J10" s="195">
        <f>'баланс взаимосв.комп'!N51</f>
        <v>1624.41</v>
      </c>
      <c r="K10" s="195">
        <f>'баланс взаимосв.комп'!O51</f>
        <v>0</v>
      </c>
      <c r="L10" s="195">
        <f>'баланс взаимосв.комп'!P51</f>
        <v>0</v>
      </c>
      <c r="M10" s="195">
        <f>'баланс взаимосв.комп'!Q51</f>
        <v>0</v>
      </c>
      <c r="N10" s="195">
        <f>'баланс взаимосв.комп'!R51</f>
        <v>0</v>
      </c>
      <c r="O10" s="195"/>
      <c r="P10" s="195"/>
      <c r="Q10" s="195"/>
      <c r="R10" s="196">
        <f>G10/F10-1</f>
        <v>-0.0879982254797258</v>
      </c>
      <c r="S10" s="196">
        <f>H10/G10-1</f>
        <v>-1</v>
      </c>
      <c r="T10" s="196" t="e">
        <f>I10/H10-1</f>
        <v>#DIV/0!</v>
      </c>
      <c r="U10" s="196" t="e">
        <f>J10/I10-1</f>
        <v>#DIV/0!</v>
      </c>
      <c r="V10" s="196">
        <f>K10/J10-1</f>
        <v>-1</v>
      </c>
      <c r="W10" s="81" t="str">
        <f aca="true" t="shared" si="0" ref="W10:AG10">IF(D10&gt;0," ",1)</f>
        <v> </v>
      </c>
      <c r="X10" s="81" t="str">
        <f t="shared" si="0"/>
        <v> </v>
      </c>
      <c r="Y10" s="81" t="str">
        <f t="shared" si="0"/>
        <v> </v>
      </c>
      <c r="Z10" s="81" t="str">
        <f t="shared" si="0"/>
        <v> </v>
      </c>
      <c r="AA10" s="81">
        <f t="shared" si="0"/>
        <v>1</v>
      </c>
      <c r="AB10" s="81">
        <f t="shared" si="0"/>
        <v>1</v>
      </c>
      <c r="AC10" s="81" t="str">
        <f t="shared" si="0"/>
        <v> </v>
      </c>
      <c r="AD10" s="81">
        <f t="shared" si="0"/>
        <v>1</v>
      </c>
      <c r="AE10" s="81">
        <f t="shared" si="0"/>
        <v>1</v>
      </c>
      <c r="AF10" s="81">
        <f t="shared" si="0"/>
        <v>1</v>
      </c>
      <c r="AG10" s="81">
        <f t="shared" si="0"/>
        <v>1</v>
      </c>
      <c r="AL10" s="123" t="s">
        <v>221</v>
      </c>
      <c r="AM10" s="123" t="s">
        <v>8</v>
      </c>
      <c r="AN10" s="123" t="s">
        <v>466</v>
      </c>
      <c r="AO10" s="123" t="s">
        <v>212</v>
      </c>
      <c r="AP10" s="123" t="s">
        <v>304</v>
      </c>
      <c r="AQ10" s="123" t="s">
        <v>3</v>
      </c>
      <c r="AR10" s="123"/>
      <c r="AS10" s="2" t="s">
        <v>314</v>
      </c>
      <c r="AT10" s="118" t="s">
        <v>320</v>
      </c>
    </row>
    <row r="11" spans="1:46" s="178" customFormat="1" ht="38.25">
      <c r="A11" s="988"/>
      <c r="B11" s="183" t="s">
        <v>401</v>
      </c>
      <c r="C11" s="197" t="s">
        <v>3</v>
      </c>
      <c r="D11" s="220" t="s">
        <v>3</v>
      </c>
      <c r="E11" s="220" t="s">
        <v>3</v>
      </c>
      <c r="F11" s="220" t="s">
        <v>3</v>
      </c>
      <c r="G11" s="220" t="s">
        <v>3</v>
      </c>
      <c r="H11" s="220" t="s">
        <v>3</v>
      </c>
      <c r="I11" s="220" t="s">
        <v>3</v>
      </c>
      <c r="J11" s="220" t="s">
        <v>3</v>
      </c>
      <c r="K11" s="220" t="s">
        <v>3</v>
      </c>
      <c r="L11" s="220" t="s">
        <v>3</v>
      </c>
      <c r="M11" s="220" t="s">
        <v>3</v>
      </c>
      <c r="N11" s="220" t="s">
        <v>3</v>
      </c>
      <c r="O11" s="199"/>
      <c r="P11" s="199"/>
      <c r="Q11" s="199"/>
      <c r="R11" s="199"/>
      <c r="S11" s="199"/>
      <c r="T11" s="199"/>
      <c r="U11" s="199"/>
      <c r="V11" s="199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L11" s="179"/>
      <c r="AM11" s="179"/>
      <c r="AN11" s="179"/>
      <c r="AO11" s="179"/>
      <c r="AP11" s="179"/>
      <c r="AQ11" s="179"/>
      <c r="AR11" s="179"/>
      <c r="AT11" s="180"/>
    </row>
    <row r="12" spans="1:46" ht="78.75" customHeight="1">
      <c r="A12" s="989"/>
      <c r="B12" s="183" t="s">
        <v>402</v>
      </c>
      <c r="C12" s="194" t="s">
        <v>3</v>
      </c>
      <c r="D12" s="220" t="s">
        <v>3</v>
      </c>
      <c r="E12" s="220" t="s">
        <v>3</v>
      </c>
      <c r="F12" s="220" t="s">
        <v>3</v>
      </c>
      <c r="G12" s="220" t="s">
        <v>3</v>
      </c>
      <c r="H12" s="220" t="s">
        <v>3</v>
      </c>
      <c r="I12" s="220" t="s">
        <v>3</v>
      </c>
      <c r="J12" s="220" t="s">
        <v>3</v>
      </c>
      <c r="K12" s="220" t="s">
        <v>3</v>
      </c>
      <c r="L12" s="220" t="s">
        <v>3</v>
      </c>
      <c r="M12" s="220" t="s">
        <v>3</v>
      </c>
      <c r="N12" s="220" t="s">
        <v>3</v>
      </c>
      <c r="O12" s="196"/>
      <c r="P12" s="196"/>
      <c r="Q12" s="196"/>
      <c r="R12" s="196"/>
      <c r="S12" s="196"/>
      <c r="T12" s="196"/>
      <c r="U12" s="196"/>
      <c r="V12" s="196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257" t="s">
        <v>418</v>
      </c>
      <c r="AL12" s="123"/>
      <c r="AM12" s="123"/>
      <c r="AN12" s="123"/>
      <c r="AO12" s="123"/>
      <c r="AP12" s="123"/>
      <c r="AQ12" s="123"/>
      <c r="AR12" s="123"/>
      <c r="AT12" s="118"/>
    </row>
    <row r="13" spans="1:46" ht="12.75">
      <c r="A13" s="985" t="s">
        <v>415</v>
      </c>
      <c r="B13" s="985"/>
      <c r="C13" s="985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205"/>
      <c r="Q13" s="205"/>
      <c r="R13" s="205"/>
      <c r="S13" s="205"/>
      <c r="T13" s="205"/>
      <c r="U13" s="205"/>
      <c r="V13" s="205"/>
      <c r="W13" s="206">
        <f aca="true" t="shared" si="1" ref="W13:AD13">SUM(W10:W10)</f>
        <v>0</v>
      </c>
      <c r="X13" s="206">
        <f t="shared" si="1"/>
        <v>0</v>
      </c>
      <c r="Y13" s="206">
        <f t="shared" si="1"/>
        <v>0</v>
      </c>
      <c r="Z13" s="206">
        <f>SUM(Z10:Z10)</f>
        <v>0</v>
      </c>
      <c r="AA13" s="206">
        <f t="shared" si="1"/>
        <v>1</v>
      </c>
      <c r="AB13" s="206">
        <f t="shared" si="1"/>
        <v>1</v>
      </c>
      <c r="AC13" s="206">
        <f t="shared" si="1"/>
        <v>0</v>
      </c>
      <c r="AD13" s="206">
        <f t="shared" si="1"/>
        <v>1</v>
      </c>
      <c r="AE13" s="206">
        <f>SUM(AE10:AE10)</f>
        <v>1</v>
      </c>
      <c r="AF13" s="206">
        <f>SUM(AF10:AF10)</f>
        <v>1</v>
      </c>
      <c r="AG13" s="206">
        <f>SUM(AG10:AG10)</f>
        <v>1</v>
      </c>
      <c r="AL13" s="123" t="s">
        <v>218</v>
      </c>
      <c r="AM13" s="123" t="s">
        <v>3</v>
      </c>
      <c r="AN13" s="123" t="s">
        <v>299</v>
      </c>
      <c r="AO13" s="123" t="s">
        <v>302</v>
      </c>
      <c r="AP13" s="123">
        <v>1</v>
      </c>
      <c r="AQ13" s="123" t="s">
        <v>305</v>
      </c>
      <c r="AR13" s="123"/>
      <c r="AS13" s="2" t="s">
        <v>315</v>
      </c>
      <c r="AT13" s="118" t="s">
        <v>322</v>
      </c>
    </row>
    <row r="14" spans="1:46" ht="12.75">
      <c r="A14" s="1007"/>
      <c r="B14" s="184" t="s">
        <v>403</v>
      </c>
      <c r="C14" s="185" t="s">
        <v>207</v>
      </c>
      <c r="D14" s="187">
        <f>ROUND(IF('баланс взаимосв.комп'!H76=0,"",'баланс взаимосв.комп'!H36/'баланс взаимосв.комп'!H76),2)</f>
        <v>1.12</v>
      </c>
      <c r="E14" s="187">
        <f>ROUND(IF('баланс взаимосв.комп'!I76=0,"",'баланс взаимосв.комп'!I36/'баланс взаимосв.комп'!I76),2)</f>
        <v>1.25</v>
      </c>
      <c r="F14" s="187">
        <f>ROUND(IF('баланс взаимосв.комп'!J76=0,"",'баланс взаимосв.комп'!J36/'баланс взаимосв.комп'!J76),2)</f>
        <v>1.17</v>
      </c>
      <c r="G14" s="187">
        <f>ROUND(IF('баланс взаимосв.комп'!K76=0,"",'баланс взаимосв.комп'!K36/'баланс взаимосв.комп'!K76),2)</f>
        <v>1.11</v>
      </c>
      <c r="H14" s="187" t="e">
        <f>ROUND(IF('баланс взаимосв.комп'!L76=0,"",'баланс взаимосв.комп'!L36/'баланс взаимосв.комп'!L76),2)</f>
        <v>#VALUE!</v>
      </c>
      <c r="I14" s="187" t="e">
        <f>ROUND(IF('баланс взаимосв.комп'!M76=0,"",'баланс взаимосв.комп'!M36/'баланс взаимосв.комп'!M76),2)</f>
        <v>#VALUE!</v>
      </c>
      <c r="J14" s="187">
        <f>ROUND(IF('баланс взаимосв.комп'!N76=0,"",'баланс взаимосв.комп'!N36/'баланс взаимосв.комп'!N76),2)</f>
        <v>1.58</v>
      </c>
      <c r="K14" s="187" t="e">
        <f>ROUND(IF('баланс взаимосв.комп'!O76=0,"",'баланс взаимосв.комп'!O36/'баланс взаимосв.комп'!O76),2)</f>
        <v>#VALUE!</v>
      </c>
      <c r="L14" s="187" t="e">
        <f>ROUND(IF('баланс взаимосв.комп'!P76=0,"",'баланс взаимосв.комп'!P36/'баланс взаимосв.комп'!P76),2)</f>
        <v>#VALUE!</v>
      </c>
      <c r="M14" s="187" t="e">
        <f>ROUND(IF('баланс взаимосв.комп'!Q76=0,"",'баланс взаимосв.комп'!Q36/'баланс взаимосв.комп'!Q76),2)</f>
        <v>#VALUE!</v>
      </c>
      <c r="N14" s="187" t="e">
        <f>ROUND(IF('баланс взаимосв.комп'!R76=0,"",'баланс взаимосв.комп'!R36/'баланс взаимосв.комп'!R76),2)</f>
        <v>#VALUE!</v>
      </c>
      <c r="O14" s="188" t="e">
        <f>D14/#REF!-1</f>
        <v>#REF!</v>
      </c>
      <c r="P14" s="188">
        <f>E14/D14-1</f>
        <v>0.11607142857142838</v>
      </c>
      <c r="Q14" s="188">
        <f aca="true" t="shared" si="2" ref="Q14:R16">F14/E14-1</f>
        <v>-0.06400000000000006</v>
      </c>
      <c r="R14" s="188">
        <f t="shared" si="2"/>
        <v>-0.0512820512820511</v>
      </c>
      <c r="S14" s="188" t="e">
        <f aca="true" t="shared" si="3" ref="S14:T17">H14/G14-1</f>
        <v>#VALUE!</v>
      </c>
      <c r="T14" s="188" t="e">
        <f t="shared" si="3"/>
        <v>#VALUE!</v>
      </c>
      <c r="U14" s="188" t="e">
        <f aca="true" t="shared" si="4" ref="U14:V17">J14/I14-1</f>
        <v>#VALUE!</v>
      </c>
      <c r="V14" s="188" t="e">
        <f t="shared" si="4"/>
        <v>#VALUE!</v>
      </c>
      <c r="W14" s="189" t="str">
        <f aca="true" t="shared" si="5" ref="W14:AG14">IF(D14&lt;1,1," ")</f>
        <v> </v>
      </c>
      <c r="X14" s="189" t="str">
        <f t="shared" si="5"/>
        <v> </v>
      </c>
      <c r="Y14" s="189" t="str">
        <f t="shared" si="5"/>
        <v> </v>
      </c>
      <c r="Z14" s="189" t="str">
        <f t="shared" si="5"/>
        <v> </v>
      </c>
      <c r="AA14" s="189" t="e">
        <f t="shared" si="5"/>
        <v>#VALUE!</v>
      </c>
      <c r="AB14" s="189" t="e">
        <f t="shared" si="5"/>
        <v>#VALUE!</v>
      </c>
      <c r="AC14" s="189" t="str">
        <f t="shared" si="5"/>
        <v> </v>
      </c>
      <c r="AD14" s="189" t="e">
        <f t="shared" si="5"/>
        <v>#VALUE!</v>
      </c>
      <c r="AE14" s="189" t="e">
        <f t="shared" si="5"/>
        <v>#VALUE!</v>
      </c>
      <c r="AF14" s="189" t="e">
        <f t="shared" si="5"/>
        <v>#VALUE!</v>
      </c>
      <c r="AG14" s="189" t="e">
        <f t="shared" si="5"/>
        <v>#VALUE!</v>
      </c>
      <c r="AL14" s="123" t="s">
        <v>345</v>
      </c>
      <c r="AM14" s="123"/>
      <c r="AN14" s="123" t="s">
        <v>249</v>
      </c>
      <c r="AO14" s="123" t="s">
        <v>303</v>
      </c>
      <c r="AP14" s="123">
        <v>2</v>
      </c>
      <c r="AQ14" s="123" t="s">
        <v>316</v>
      </c>
      <c r="AR14" s="123"/>
      <c r="AS14" s="2" t="s">
        <v>317</v>
      </c>
      <c r="AT14" s="118" t="s">
        <v>321</v>
      </c>
    </row>
    <row r="15" spans="1:46" ht="12" customHeight="1">
      <c r="A15" s="1008"/>
      <c r="B15" s="979" t="s">
        <v>404</v>
      </c>
      <c r="C15" s="190" t="s">
        <v>405</v>
      </c>
      <c r="D15" s="187">
        <f>ROUND(IF('баланс взаимосв.комп'!H36=0,"",('баланс взаимосв.комп'!H51+'баланс взаимосв.комп'!H59-'баланс взаимосв.комп'!H20)/'баланс взаимосв.комп'!H36),2)</f>
        <v>0.11</v>
      </c>
      <c r="E15" s="187">
        <f>ROUND(IF('баланс взаимосв.комп'!I36=0,"",('баланс взаимосв.комп'!I51+'баланс взаимосв.комп'!I59-'баланс взаимосв.комп'!I20)/'баланс взаимосв.комп'!I36),2)</f>
        <v>0.2</v>
      </c>
      <c r="F15" s="187">
        <f>ROUND(IF('баланс взаимосв.комп'!J36=0,"",('баланс взаимосв.комп'!J51+'баланс взаимосв.комп'!J59-'баланс взаимосв.комп'!J20)/'баланс взаимосв.комп'!J36),2)</f>
        <v>0.15</v>
      </c>
      <c r="G15" s="187">
        <f>ROUND(IF('баланс взаимосв.комп'!K36=0,"",('баланс взаимосв.комп'!K51+'баланс взаимосв.комп'!K59-'баланс взаимосв.комп'!K20)/'баланс взаимосв.комп'!K36),2)</f>
        <v>0.1</v>
      </c>
      <c r="H15" s="187" t="e">
        <f>ROUND(IF('баланс взаимосв.комп'!L36=0,"",('баланс взаимосв.комп'!L51+'баланс взаимосв.комп'!L59-'баланс взаимосв.комп'!L20)/'баланс взаимосв.комп'!L36),2)</f>
        <v>#VALUE!</v>
      </c>
      <c r="I15" s="187" t="e">
        <f>ROUND(IF('баланс взаимосв.комп'!M36=0,"",('баланс взаимосв.комп'!M51+'баланс взаимосв.комп'!M59-'баланс взаимосв.комп'!M20)/'баланс взаимосв.комп'!M36),2)</f>
        <v>#VALUE!</v>
      </c>
      <c r="J15" s="187">
        <f>ROUND(IF('баланс взаимосв.комп'!N36=0,"",('баланс взаимосв.комп'!N51+'баланс взаимосв.комп'!N59-'баланс взаимосв.комп'!N20)/'баланс взаимосв.комп'!N36),2)</f>
        <v>0.37</v>
      </c>
      <c r="K15" s="187" t="e">
        <f>ROUND(IF('баланс взаимосв.комп'!O36=0,"",('баланс взаимосв.комп'!O51+'баланс взаимосв.комп'!O59-'баланс взаимосв.комп'!O20)/'баланс взаимосв.комп'!O36),2)</f>
        <v>#VALUE!</v>
      </c>
      <c r="L15" s="187" t="e">
        <f>ROUND(IF('баланс взаимосв.комп'!P36=0,"",('баланс взаимосв.комп'!P51+'баланс взаимосв.комп'!P59-'баланс взаимосв.комп'!P20)/'баланс взаимосв.комп'!P36),2)</f>
        <v>#VALUE!</v>
      </c>
      <c r="M15" s="187" t="e">
        <f>ROUND(IF('баланс взаимосв.комп'!Q36=0,"",('баланс взаимосв.комп'!Q51+'баланс взаимосв.комп'!Q59-'баланс взаимосв.комп'!Q20)/'баланс взаимосв.комп'!Q36),2)</f>
        <v>#VALUE!</v>
      </c>
      <c r="N15" s="187" t="e">
        <f>ROUND(IF('баланс взаимосв.комп'!R36=0,"",('баланс взаимосв.комп'!R51+'баланс взаимосв.комп'!R59-'баланс взаимосв.комп'!R20)/'баланс взаимосв.комп'!R36),2)</f>
        <v>#VALUE!</v>
      </c>
      <c r="O15" s="188" t="e">
        <f>D15/#REF!-1</f>
        <v>#REF!</v>
      </c>
      <c r="P15" s="188">
        <f>E15/D15-1</f>
        <v>0.8181818181818183</v>
      </c>
      <c r="Q15" s="188">
        <f t="shared" si="2"/>
        <v>-0.2500000000000001</v>
      </c>
      <c r="R15" s="188">
        <f t="shared" si="2"/>
        <v>-0.33333333333333326</v>
      </c>
      <c r="S15" s="188" t="e">
        <f t="shared" si="3"/>
        <v>#VALUE!</v>
      </c>
      <c r="T15" s="188" t="e">
        <f t="shared" si="3"/>
        <v>#VALUE!</v>
      </c>
      <c r="U15" s="188" t="e">
        <f t="shared" si="4"/>
        <v>#VALUE!</v>
      </c>
      <c r="V15" s="188" t="e">
        <f t="shared" si="4"/>
        <v>#VALUE!</v>
      </c>
      <c r="W15" s="968" t="str">
        <f aca="true" t="shared" si="6" ref="W15:AG15">IF(AND(D15&lt;0.1,D16&gt;0.85),1," ")</f>
        <v> </v>
      </c>
      <c r="X15" s="968" t="str">
        <f t="shared" si="6"/>
        <v> </v>
      </c>
      <c r="Y15" s="968" t="str">
        <f t="shared" si="6"/>
        <v> </v>
      </c>
      <c r="Z15" s="968" t="str">
        <f t="shared" si="6"/>
        <v> </v>
      </c>
      <c r="AA15" s="968" t="e">
        <f t="shared" si="6"/>
        <v>#VALUE!</v>
      </c>
      <c r="AB15" s="968" t="e">
        <f t="shared" si="6"/>
        <v>#VALUE!</v>
      </c>
      <c r="AC15" s="968" t="str">
        <f t="shared" si="6"/>
        <v> </v>
      </c>
      <c r="AD15" s="968" t="e">
        <f t="shared" si="6"/>
        <v>#VALUE!</v>
      </c>
      <c r="AE15" s="968" t="e">
        <f t="shared" si="6"/>
        <v>#VALUE!</v>
      </c>
      <c r="AF15" s="968" t="e">
        <f t="shared" si="6"/>
        <v>#VALUE!</v>
      </c>
      <c r="AG15" s="968" t="e">
        <f t="shared" si="6"/>
        <v>#VALUE!</v>
      </c>
      <c r="AL15" s="123"/>
      <c r="AM15" s="123"/>
      <c r="AN15" s="123" t="s">
        <v>300</v>
      </c>
      <c r="AO15" s="123"/>
      <c r="AP15" s="123">
        <v>3</v>
      </c>
      <c r="AQ15" s="123" t="s">
        <v>306</v>
      </c>
      <c r="AR15" s="123"/>
      <c r="AS15" s="2" t="s">
        <v>318</v>
      </c>
      <c r="AT15" s="118" t="s">
        <v>332</v>
      </c>
    </row>
    <row r="16" spans="1:45" ht="14.25" customHeight="1">
      <c r="A16" s="1008"/>
      <c r="B16" s="979"/>
      <c r="C16" s="191" t="s">
        <v>406</v>
      </c>
      <c r="D16" s="187">
        <f>ROUND(IF('баланс взаимосв.комп'!H37=0,"",('баланс взаимосв.комп'!H76+'баланс взаимосв.комп'!H59)/'баланс взаимосв.комп'!H37),2)</f>
        <v>0.8</v>
      </c>
      <c r="E16" s="187">
        <f>ROUND(IF('баланс взаимосв.комп'!I37=0,"",('баланс взаимосв.комп'!I76+'баланс взаимосв.комп'!I59)/'баланс взаимосв.комп'!I37),2)</f>
        <v>0.81</v>
      </c>
      <c r="F16" s="187">
        <f>ROUND(IF('баланс взаимосв.комп'!J37=0,"",('баланс взаимосв.комп'!J76+'баланс взаимосв.комп'!J59)/'баланс взаимосв.комп'!J37),2)</f>
        <v>0.8</v>
      </c>
      <c r="G16" s="187">
        <f>ROUND(IF('баланс взаимосв.комп'!K37=0,"",('баланс взаимосв.комп'!K76+'баланс взаимосв.комп'!K59)/'баланс взаимосв.комп'!K37),2)</f>
        <v>0.85</v>
      </c>
      <c r="H16" s="187" t="e">
        <f>ROUND(IF('баланс взаимосв.комп'!L37=0,"",('баланс взаимосв.комп'!L76+'баланс взаимосв.комп'!L59)/'баланс взаимосв.комп'!L37),2)</f>
        <v>#VALUE!</v>
      </c>
      <c r="I16" s="187" t="e">
        <f>ROUND(IF('баланс взаимосв.комп'!M37=0,"",('баланс взаимосв.комп'!M76+'баланс взаимосв.комп'!M59)/'баланс взаимосв.комп'!M37),2)</f>
        <v>#VALUE!</v>
      </c>
      <c r="J16" s="187">
        <f>ROUND(IF('баланс взаимосв.комп'!N37=0,"",('баланс взаимосв.комп'!N76+'баланс взаимосв.комп'!N59)/'баланс взаимосв.комп'!N37),2)</f>
        <v>0.89</v>
      </c>
      <c r="K16" s="187" t="e">
        <f>ROUND(IF('баланс взаимосв.комп'!O37=0,"",('баланс взаимосв.комп'!O76+'баланс взаимосв.комп'!O59)/'баланс взаимосв.комп'!O37),2)</f>
        <v>#VALUE!</v>
      </c>
      <c r="L16" s="187" t="e">
        <f>ROUND(IF('баланс взаимосв.комп'!P37=0,"",('баланс взаимосв.комп'!P76+'баланс взаимосв.комп'!P59)/'баланс взаимосв.комп'!P37),2)</f>
        <v>#VALUE!</v>
      </c>
      <c r="M16" s="187" t="e">
        <f>ROUND(IF('баланс взаимосв.комп'!Q37=0,"",('баланс взаимосв.комп'!Q76+'баланс взаимосв.комп'!Q59)/'баланс взаимосв.комп'!Q37),2)</f>
        <v>#VALUE!</v>
      </c>
      <c r="N16" s="187" t="e">
        <f>ROUND(IF('баланс взаимосв.комп'!R37=0,"",('баланс взаимосв.комп'!R76+'баланс взаимосв.комп'!R59)/'баланс взаимосв.комп'!R37),2)</f>
        <v>#VALUE!</v>
      </c>
      <c r="O16" s="188" t="e">
        <f>D16/#REF!-1</f>
        <v>#REF!</v>
      </c>
      <c r="P16" s="188">
        <f>E16/D16-1</f>
        <v>0.012499999999999956</v>
      </c>
      <c r="Q16" s="188">
        <f t="shared" si="2"/>
        <v>-0.012345679012345734</v>
      </c>
      <c r="R16" s="188">
        <f t="shared" si="2"/>
        <v>0.0625</v>
      </c>
      <c r="S16" s="188" t="e">
        <f t="shared" si="3"/>
        <v>#VALUE!</v>
      </c>
      <c r="T16" s="188" t="e">
        <f t="shared" si="3"/>
        <v>#VALUE!</v>
      </c>
      <c r="U16" s="188" t="e">
        <f t="shared" si="4"/>
        <v>#VALUE!</v>
      </c>
      <c r="V16" s="188" t="e">
        <f t="shared" si="4"/>
        <v>#VALUE!</v>
      </c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L16" s="123"/>
      <c r="AM16" s="123"/>
      <c r="AN16" s="123" t="s">
        <v>301</v>
      </c>
      <c r="AO16" s="123"/>
      <c r="AP16" s="123"/>
      <c r="AQ16" s="123" t="s">
        <v>307</v>
      </c>
      <c r="AR16" s="123"/>
      <c r="AS16" s="2" t="s">
        <v>319</v>
      </c>
    </row>
    <row r="17" spans="1:33" ht="19.5" customHeight="1">
      <c r="A17" s="1008"/>
      <c r="B17" s="978" t="s">
        <v>407</v>
      </c>
      <c r="C17" s="1005" t="s">
        <v>348</v>
      </c>
      <c r="D17" s="970">
        <f>'баланс взаимосв.комп'!H110</f>
        <v>4823705</v>
      </c>
      <c r="E17" s="970">
        <f>'баланс взаимосв.комп'!I110</f>
        <v>5565391</v>
      </c>
      <c r="F17" s="970">
        <f>'баланс взаимосв.комп'!J110</f>
        <v>5811068</v>
      </c>
      <c r="G17" s="970">
        <f>'баланс взаимосв.комп'!K110</f>
        <v>6492618</v>
      </c>
      <c r="H17" s="970">
        <f>'баланс взаимосв.комп'!L110</f>
        <v>0</v>
      </c>
      <c r="I17" s="970">
        <f>'баланс взаимосв.комп'!M110</f>
        <v>0</v>
      </c>
      <c r="J17" s="970">
        <v>753114.7</v>
      </c>
      <c r="K17" s="970">
        <v>818253.6</v>
      </c>
      <c r="L17" s="970">
        <v>840193.1</v>
      </c>
      <c r="M17" s="970">
        <v>914031.9</v>
      </c>
      <c r="N17" s="970">
        <v>923775</v>
      </c>
      <c r="O17" s="974" t="e">
        <f>D17/#REF!-1</f>
        <v>#REF!</v>
      </c>
      <c r="P17" s="974">
        <f>E17/D17-1</f>
        <v>0.15375857354460942</v>
      </c>
      <c r="Q17" s="974">
        <f>F17/E17-1</f>
        <v>0.04414370886070729</v>
      </c>
      <c r="R17" s="974">
        <f>G17/F17-1</f>
        <v>0.1172848089198062</v>
      </c>
      <c r="S17" s="974">
        <f t="shared" si="3"/>
        <v>-1</v>
      </c>
      <c r="T17" s="974" t="e">
        <f t="shared" si="3"/>
        <v>#DIV/0!</v>
      </c>
      <c r="U17" s="974" t="e">
        <f t="shared" si="4"/>
        <v>#DIV/0!</v>
      </c>
      <c r="V17" s="974">
        <f t="shared" si="4"/>
        <v>0.08649266838105807</v>
      </c>
      <c r="W17" s="980" t="str">
        <f aca="true" t="shared" si="7" ref="W17:AG17">IF(D17=0,1," ")</f>
        <v> </v>
      </c>
      <c r="X17" s="980" t="str">
        <f t="shared" si="7"/>
        <v> </v>
      </c>
      <c r="Y17" s="980" t="str">
        <f t="shared" si="7"/>
        <v> </v>
      </c>
      <c r="Z17" s="968" t="str">
        <f t="shared" si="7"/>
        <v> </v>
      </c>
      <c r="AA17" s="968">
        <f t="shared" si="7"/>
        <v>1</v>
      </c>
      <c r="AB17" s="968">
        <f t="shared" si="7"/>
        <v>1</v>
      </c>
      <c r="AC17" s="968" t="str">
        <f t="shared" si="7"/>
        <v> </v>
      </c>
      <c r="AD17" s="968" t="str">
        <f t="shared" si="7"/>
        <v> </v>
      </c>
      <c r="AE17" s="968" t="str">
        <f t="shared" si="7"/>
        <v> </v>
      </c>
      <c r="AF17" s="968" t="str">
        <f t="shared" si="7"/>
        <v> </v>
      </c>
      <c r="AG17" s="968" t="str">
        <f t="shared" si="7"/>
        <v> </v>
      </c>
    </row>
    <row r="18" spans="1:34" ht="33.75" customHeight="1">
      <c r="A18" s="1008"/>
      <c r="B18" s="978"/>
      <c r="C18" s="1005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4"/>
      <c r="P18" s="974"/>
      <c r="Q18" s="974"/>
      <c r="R18" s="974"/>
      <c r="S18" s="974"/>
      <c r="T18" s="974"/>
      <c r="U18" s="974"/>
      <c r="V18" s="974"/>
      <c r="W18" s="981"/>
      <c r="X18" s="981"/>
      <c r="Y18" s="981"/>
      <c r="Z18" s="968"/>
      <c r="AA18" s="968"/>
      <c r="AB18" s="968"/>
      <c r="AC18" s="968"/>
      <c r="AD18" s="968"/>
      <c r="AE18" s="968"/>
      <c r="AF18" s="968"/>
      <c r="AG18" s="968"/>
      <c r="AH18" s="257" t="s">
        <v>419</v>
      </c>
    </row>
    <row r="19" spans="1:48" ht="25.5">
      <c r="A19" s="1008"/>
      <c r="B19" s="184" t="s">
        <v>408</v>
      </c>
      <c r="C19" s="191" t="s">
        <v>3</v>
      </c>
      <c r="D19" s="192">
        <f>'баланс взаимосв.комп'!H102</f>
        <v>176885</v>
      </c>
      <c r="E19" s="192">
        <f>'баланс взаимосв.комп'!I102</f>
        <v>421743</v>
      </c>
      <c r="F19" s="192">
        <f>'баланс взаимосв.комп'!J102</f>
        <v>689703</v>
      </c>
      <c r="G19" s="192">
        <f>'баланс взаимосв.комп'!K102</f>
        <v>495142</v>
      </c>
      <c r="H19" s="192">
        <f>'баланс взаимосв.комп'!L102</f>
        <v>0</v>
      </c>
      <c r="I19" s="192">
        <f>'баланс взаимосв.комп'!M102</f>
        <v>0</v>
      </c>
      <c r="J19" s="192">
        <v>21096.6</v>
      </c>
      <c r="K19" s="192">
        <v>211517.2</v>
      </c>
      <c r="L19" s="192">
        <v>1256.3</v>
      </c>
      <c r="M19" s="192">
        <v>14777.3</v>
      </c>
      <c r="N19" s="192">
        <f>'баланс взаимосв.комп'!R102</f>
        <v>0</v>
      </c>
      <c r="O19" s="192" t="s">
        <v>347</v>
      </c>
      <c r="P19" s="192" t="s">
        <v>347</v>
      </c>
      <c r="Q19" s="192" t="s">
        <v>347</v>
      </c>
      <c r="R19" s="192" t="s">
        <v>347</v>
      </c>
      <c r="S19" s="192" t="s">
        <v>347</v>
      </c>
      <c r="T19" s="192" t="s">
        <v>347</v>
      </c>
      <c r="U19" s="192" t="s">
        <v>347</v>
      </c>
      <c r="V19" s="192" t="s">
        <v>347</v>
      </c>
      <c r="W19" s="189" t="str">
        <f aca="true" t="shared" si="8" ref="W19:AG19">IF(D19&lt;0,1," ")</f>
        <v> </v>
      </c>
      <c r="X19" s="189" t="str">
        <f t="shared" si="8"/>
        <v> </v>
      </c>
      <c r="Y19" s="189" t="str">
        <f t="shared" si="8"/>
        <v> </v>
      </c>
      <c r="Z19" s="189" t="str">
        <f t="shared" si="8"/>
        <v> </v>
      </c>
      <c r="AA19" s="189" t="str">
        <f t="shared" si="8"/>
        <v> </v>
      </c>
      <c r="AB19" s="189" t="str">
        <f t="shared" si="8"/>
        <v> </v>
      </c>
      <c r="AC19" s="189" t="str">
        <f t="shared" si="8"/>
        <v> </v>
      </c>
      <c r="AD19" s="189" t="str">
        <f t="shared" si="8"/>
        <v> </v>
      </c>
      <c r="AE19" s="189" t="str">
        <f t="shared" si="8"/>
        <v> </v>
      </c>
      <c r="AF19" s="189" t="str">
        <f t="shared" si="8"/>
        <v> </v>
      </c>
      <c r="AG19" s="189" t="str">
        <f t="shared" si="8"/>
        <v> </v>
      </c>
      <c r="AP19" s="2" t="s">
        <v>282</v>
      </c>
      <c r="AS19" s="2" t="s">
        <v>323</v>
      </c>
      <c r="AT19" s="2" t="s">
        <v>357</v>
      </c>
      <c r="AV19" s="2" t="s">
        <v>453</v>
      </c>
    </row>
    <row r="20" spans="1:48" ht="33" customHeight="1">
      <c r="A20" s="1008"/>
      <c r="B20" s="1003" t="s">
        <v>409</v>
      </c>
      <c r="C20" s="1022" t="s">
        <v>3</v>
      </c>
      <c r="D20" s="971" t="s">
        <v>3</v>
      </c>
      <c r="E20" s="971" t="s">
        <v>3</v>
      </c>
      <c r="F20" s="971" t="s">
        <v>3</v>
      </c>
      <c r="G20" s="971" t="s">
        <v>3</v>
      </c>
      <c r="H20" s="971" t="s">
        <v>3</v>
      </c>
      <c r="I20" s="971" t="s">
        <v>3</v>
      </c>
      <c r="J20" s="971" t="s">
        <v>3</v>
      </c>
      <c r="K20" s="971" t="s">
        <v>3</v>
      </c>
      <c r="L20" s="971" t="s">
        <v>3</v>
      </c>
      <c r="M20" s="971" t="s">
        <v>3</v>
      </c>
      <c r="N20" s="971" t="s">
        <v>3</v>
      </c>
      <c r="O20" s="982"/>
      <c r="P20" s="982"/>
      <c r="Q20" s="982"/>
      <c r="R20" s="982"/>
      <c r="S20" s="982"/>
      <c r="T20" s="982"/>
      <c r="U20" s="982"/>
      <c r="V20" s="982"/>
      <c r="W20" s="968"/>
      <c r="X20" s="968"/>
      <c r="Y20" s="968"/>
      <c r="Z20" s="968"/>
      <c r="AA20" s="968"/>
      <c r="AB20" s="968"/>
      <c r="AC20" s="968"/>
      <c r="AD20" s="968"/>
      <c r="AE20" s="968"/>
      <c r="AF20" s="968"/>
      <c r="AG20" s="968"/>
      <c r="AP20" s="2" t="s">
        <v>444</v>
      </c>
      <c r="AS20" s="2" t="s">
        <v>443</v>
      </c>
      <c r="AT20" s="2" t="s">
        <v>467</v>
      </c>
      <c r="AV20" s="2" t="s">
        <v>454</v>
      </c>
    </row>
    <row r="21" spans="1:48" ht="24.75" customHeight="1">
      <c r="A21" s="1008"/>
      <c r="B21" s="1004"/>
      <c r="C21" s="1023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83"/>
      <c r="P21" s="983"/>
      <c r="Q21" s="983"/>
      <c r="R21" s="983"/>
      <c r="S21" s="983"/>
      <c r="T21" s="983"/>
      <c r="U21" s="983"/>
      <c r="V21" s="983"/>
      <c r="W21" s="968"/>
      <c r="X21" s="981"/>
      <c r="Y21" s="968"/>
      <c r="Z21" s="968"/>
      <c r="AA21" s="968"/>
      <c r="AB21" s="968"/>
      <c r="AC21" s="968"/>
      <c r="AD21" s="968"/>
      <c r="AE21" s="968"/>
      <c r="AF21" s="968"/>
      <c r="AG21" s="968"/>
      <c r="AP21" s="2" t="s">
        <v>358</v>
      </c>
      <c r="AS21" s="2" t="s">
        <v>444</v>
      </c>
      <c r="AT21" s="2" t="s">
        <v>448</v>
      </c>
      <c r="AV21" s="2" t="s">
        <v>475</v>
      </c>
    </row>
    <row r="22" spans="1:48" ht="40.5" customHeight="1">
      <c r="A22" s="1009"/>
      <c r="B22" s="258" t="s">
        <v>433</v>
      </c>
      <c r="C22" s="191" t="s">
        <v>3</v>
      </c>
      <c r="D22" s="229" t="s">
        <v>3</v>
      </c>
      <c r="E22" s="229" t="s">
        <v>3</v>
      </c>
      <c r="F22" s="229" t="s">
        <v>3</v>
      </c>
      <c r="G22" s="229" t="s">
        <v>3</v>
      </c>
      <c r="H22" s="229" t="s">
        <v>3</v>
      </c>
      <c r="I22" s="229" t="s">
        <v>3</v>
      </c>
      <c r="J22" s="229" t="s">
        <v>3</v>
      </c>
      <c r="K22" s="229" t="s">
        <v>3</v>
      </c>
      <c r="L22" s="229" t="s">
        <v>3</v>
      </c>
      <c r="M22" s="229" t="s">
        <v>3</v>
      </c>
      <c r="N22" s="229" t="s">
        <v>3</v>
      </c>
      <c r="O22" s="192"/>
      <c r="P22" s="192"/>
      <c r="Q22" s="192"/>
      <c r="R22" s="192"/>
      <c r="S22" s="192"/>
      <c r="T22" s="192"/>
      <c r="U22" s="192"/>
      <c r="V22" s="192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P22" s="2" t="s">
        <v>445</v>
      </c>
      <c r="AS22" s="2" t="s">
        <v>474</v>
      </c>
      <c r="AT22" s="2" t="s">
        <v>386</v>
      </c>
      <c r="AV22" s="2" t="s">
        <v>349</v>
      </c>
    </row>
    <row r="23" spans="1:46" ht="14.25" customHeight="1">
      <c r="A23" s="985" t="s">
        <v>414</v>
      </c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205"/>
      <c r="Q23" s="205"/>
      <c r="R23" s="205"/>
      <c r="S23" s="205"/>
      <c r="T23" s="205"/>
      <c r="U23" s="205"/>
      <c r="V23" s="205"/>
      <c r="W23" s="216">
        <f aca="true" t="shared" si="9" ref="W23:AD23">SUM(W14:W19)</f>
        <v>0</v>
      </c>
      <c r="X23" s="216">
        <f t="shared" si="9"/>
        <v>0</v>
      </c>
      <c r="Y23" s="216">
        <f t="shared" si="9"/>
        <v>0</v>
      </c>
      <c r="Z23" s="216">
        <f>SUM(Z14:Z21)</f>
        <v>0</v>
      </c>
      <c r="AA23" s="216" t="e">
        <f t="shared" si="9"/>
        <v>#VALUE!</v>
      </c>
      <c r="AB23" s="216" t="e">
        <f t="shared" si="9"/>
        <v>#VALUE!</v>
      </c>
      <c r="AC23" s="216">
        <f t="shared" si="9"/>
        <v>0</v>
      </c>
      <c r="AD23" s="216" t="e">
        <f t="shared" si="9"/>
        <v>#VALUE!</v>
      </c>
      <c r="AE23" s="216" t="e">
        <f>SUM(AE14:AE21)</f>
        <v>#VALUE!</v>
      </c>
      <c r="AF23" s="216" t="e">
        <f>SUM(AF14:AF21)</f>
        <v>#VALUE!</v>
      </c>
      <c r="AG23" s="216" t="e">
        <f>SUM(AG14:AG21)</f>
        <v>#VALUE!</v>
      </c>
      <c r="AP23" s="2" t="s">
        <v>446</v>
      </c>
      <c r="AS23" s="2" t="s">
        <v>283</v>
      </c>
      <c r="AT23" s="2" t="s">
        <v>449</v>
      </c>
    </row>
    <row r="24" spans="1:46" ht="19.5" customHeight="1">
      <c r="A24" s="975" t="s">
        <v>228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75"/>
      <c r="L24" s="975"/>
      <c r="M24" s="975"/>
      <c r="N24" s="975"/>
      <c r="O24" s="975"/>
      <c r="P24" s="975"/>
      <c r="Q24" s="975"/>
      <c r="R24" s="975"/>
      <c r="S24" s="975"/>
      <c r="T24" s="975"/>
      <c r="U24" s="975"/>
      <c r="V24" s="975"/>
      <c r="W24" s="975"/>
      <c r="X24" s="975"/>
      <c r="Y24" s="975"/>
      <c r="Z24" s="976"/>
      <c r="AA24" s="218"/>
      <c r="AB24" s="218"/>
      <c r="AC24" s="218"/>
      <c r="AD24" s="218"/>
      <c r="AE24" s="218"/>
      <c r="AF24" s="218"/>
      <c r="AG24" s="218"/>
      <c r="AT24" s="2" t="s">
        <v>450</v>
      </c>
    </row>
    <row r="25" spans="1:46" ht="26.25" customHeight="1">
      <c r="A25" s="1010"/>
      <c r="B25" s="1001" t="s">
        <v>410</v>
      </c>
      <c r="C25" s="1001"/>
      <c r="D25" s="220" t="s">
        <v>221</v>
      </c>
      <c r="E25" s="220" t="s">
        <v>221</v>
      </c>
      <c r="F25" s="220" t="s">
        <v>221</v>
      </c>
      <c r="G25" s="220" t="s">
        <v>221</v>
      </c>
      <c r="H25" s="220" t="s">
        <v>221</v>
      </c>
      <c r="I25" s="220" t="s">
        <v>221</v>
      </c>
      <c r="J25" s="220" t="s">
        <v>221</v>
      </c>
      <c r="K25" s="220" t="s">
        <v>221</v>
      </c>
      <c r="L25" s="220" t="s">
        <v>221</v>
      </c>
      <c r="M25" s="220" t="s">
        <v>221</v>
      </c>
      <c r="N25" s="220" t="s">
        <v>221</v>
      </c>
      <c r="O25" s="221"/>
      <c r="P25" s="221"/>
      <c r="Q25" s="221"/>
      <c r="R25" s="221"/>
      <c r="S25" s="221"/>
      <c r="T25" s="221"/>
      <c r="U25" s="221"/>
      <c r="V25" s="221"/>
      <c r="W25" s="222" t="str">
        <f aca="true" t="shared" si="10" ref="W25:AG25">IF(D25=$AI$26,1," ")</f>
        <v> </v>
      </c>
      <c r="X25" s="222" t="str">
        <f t="shared" si="10"/>
        <v> </v>
      </c>
      <c r="Y25" s="222" t="str">
        <f t="shared" si="10"/>
        <v> </v>
      </c>
      <c r="Z25" s="222" t="str">
        <f t="shared" si="10"/>
        <v> </v>
      </c>
      <c r="AA25" s="222" t="str">
        <f t="shared" si="10"/>
        <v> </v>
      </c>
      <c r="AB25" s="222" t="str">
        <f t="shared" si="10"/>
        <v> </v>
      </c>
      <c r="AC25" s="222" t="str">
        <f t="shared" si="10"/>
        <v> </v>
      </c>
      <c r="AD25" s="222" t="str">
        <f t="shared" si="10"/>
        <v> </v>
      </c>
      <c r="AE25" s="222" t="str">
        <f t="shared" si="10"/>
        <v> </v>
      </c>
      <c r="AF25" s="222" t="str">
        <f t="shared" si="10"/>
        <v> </v>
      </c>
      <c r="AG25" s="222" t="str">
        <f t="shared" si="10"/>
        <v> </v>
      </c>
      <c r="AI25" s="2" t="s">
        <v>221</v>
      </c>
      <c r="AT25" s="2" t="s">
        <v>451</v>
      </c>
    </row>
    <row r="26" spans="1:46" ht="25.5" customHeight="1">
      <c r="A26" s="1010"/>
      <c r="B26" s="1001" t="s">
        <v>411</v>
      </c>
      <c r="C26" s="1001"/>
      <c r="D26" s="220" t="s">
        <v>3</v>
      </c>
      <c r="E26" s="220" t="s">
        <v>3</v>
      </c>
      <c r="F26" s="220" t="s">
        <v>3</v>
      </c>
      <c r="G26" s="220" t="s">
        <v>3</v>
      </c>
      <c r="H26" s="220" t="s">
        <v>3</v>
      </c>
      <c r="I26" s="220" t="s">
        <v>3</v>
      </c>
      <c r="J26" s="220" t="s">
        <v>3</v>
      </c>
      <c r="K26" s="220" t="s">
        <v>3</v>
      </c>
      <c r="L26" s="220" t="s">
        <v>3</v>
      </c>
      <c r="M26" s="220" t="s">
        <v>3</v>
      </c>
      <c r="N26" s="220" t="s">
        <v>3</v>
      </c>
      <c r="O26" s="221"/>
      <c r="P26" s="221"/>
      <c r="Q26" s="221"/>
      <c r="R26" s="221"/>
      <c r="S26" s="221"/>
      <c r="T26" s="221"/>
      <c r="U26" s="221"/>
      <c r="V26" s="221"/>
      <c r="W26" s="222" t="str">
        <f>IF(D26=$AI$28," ",1)</f>
        <v> </v>
      </c>
      <c r="X26" s="222" t="str">
        <f>IF(E26=$AI$28," ",1)</f>
        <v> </v>
      </c>
      <c r="Y26" s="222" t="str">
        <f aca="true" t="shared" si="11" ref="X26:Z28">IF(F26=$AI$28," ",1)</f>
        <v> </v>
      </c>
      <c r="Z26" s="222" t="str">
        <f t="shared" si="11"/>
        <v> </v>
      </c>
      <c r="AA26" s="222" t="str">
        <f aca="true" t="shared" si="12" ref="AA26:AB28">IF(H26=$AI$28," ",1)</f>
        <v> </v>
      </c>
      <c r="AB26" s="222" t="str">
        <f t="shared" si="12"/>
        <v> </v>
      </c>
      <c r="AC26" s="222" t="str">
        <f aca="true" t="shared" si="13" ref="AC26:AG28">IF(J26=$AI$28," ",1)</f>
        <v> </v>
      </c>
      <c r="AD26" s="222" t="str">
        <f t="shared" si="13"/>
        <v> </v>
      </c>
      <c r="AE26" s="222" t="str">
        <f t="shared" si="13"/>
        <v> </v>
      </c>
      <c r="AF26" s="222" t="str">
        <f t="shared" si="13"/>
        <v> </v>
      </c>
      <c r="AG26" s="222" t="str">
        <f t="shared" si="13"/>
        <v> </v>
      </c>
      <c r="AI26" s="2" t="s">
        <v>218</v>
      </c>
      <c r="AT26" s="2" t="s">
        <v>452</v>
      </c>
    </row>
    <row r="27" spans="1:46" ht="26.25" customHeight="1">
      <c r="A27" s="1010"/>
      <c r="B27" s="1001" t="s">
        <v>412</v>
      </c>
      <c r="C27" s="1001"/>
      <c r="D27" s="220" t="s">
        <v>3</v>
      </c>
      <c r="E27" s="220" t="s">
        <v>3</v>
      </c>
      <c r="F27" s="220" t="s">
        <v>3</v>
      </c>
      <c r="G27" s="220" t="s">
        <v>3</v>
      </c>
      <c r="H27" s="220" t="s">
        <v>3</v>
      </c>
      <c r="I27" s="220" t="s">
        <v>3</v>
      </c>
      <c r="J27" s="220" t="s">
        <v>3</v>
      </c>
      <c r="K27" s="220" t="s">
        <v>3</v>
      </c>
      <c r="L27" s="220" t="s">
        <v>3</v>
      </c>
      <c r="M27" s="220" t="s">
        <v>3</v>
      </c>
      <c r="N27" s="220" t="s">
        <v>3</v>
      </c>
      <c r="O27" s="221"/>
      <c r="P27" s="221"/>
      <c r="Q27" s="221"/>
      <c r="R27" s="221"/>
      <c r="S27" s="221"/>
      <c r="T27" s="221"/>
      <c r="U27" s="221"/>
      <c r="V27" s="221"/>
      <c r="W27" s="222" t="str">
        <f>IF(D27=$AI$28," ",1)</f>
        <v> </v>
      </c>
      <c r="X27" s="222" t="str">
        <f t="shared" si="11"/>
        <v> </v>
      </c>
      <c r="Y27" s="222" t="str">
        <f t="shared" si="11"/>
        <v> </v>
      </c>
      <c r="Z27" s="222" t="str">
        <f t="shared" si="11"/>
        <v> </v>
      </c>
      <c r="AA27" s="222" t="str">
        <f t="shared" si="12"/>
        <v> </v>
      </c>
      <c r="AB27" s="222" t="str">
        <f t="shared" si="12"/>
        <v> </v>
      </c>
      <c r="AC27" s="222" t="str">
        <f t="shared" si="13"/>
        <v> </v>
      </c>
      <c r="AD27" s="222" t="str">
        <f t="shared" si="13"/>
        <v> </v>
      </c>
      <c r="AE27" s="222" t="str">
        <f t="shared" si="13"/>
        <v> </v>
      </c>
      <c r="AF27" s="222" t="str">
        <f t="shared" si="13"/>
        <v> </v>
      </c>
      <c r="AG27" s="222" t="str">
        <f t="shared" si="13"/>
        <v> </v>
      </c>
      <c r="AH27" s="14" t="s">
        <v>219</v>
      </c>
      <c r="AI27" s="2" t="s">
        <v>8</v>
      </c>
      <c r="AT27" s="2" t="s">
        <v>349</v>
      </c>
    </row>
    <row r="28" spans="1:35" ht="16.5" customHeight="1">
      <c r="A28" s="1010"/>
      <c r="B28" s="1001" t="s">
        <v>417</v>
      </c>
      <c r="C28" s="1001"/>
      <c r="D28" s="220" t="s">
        <v>3</v>
      </c>
      <c r="E28" s="220" t="s">
        <v>3</v>
      </c>
      <c r="F28" s="220" t="s">
        <v>3</v>
      </c>
      <c r="G28" s="220" t="s">
        <v>3</v>
      </c>
      <c r="H28" s="220" t="s">
        <v>3</v>
      </c>
      <c r="I28" s="220" t="s">
        <v>3</v>
      </c>
      <c r="J28" s="220" t="s">
        <v>3</v>
      </c>
      <c r="K28" s="220" t="s">
        <v>3</v>
      </c>
      <c r="L28" s="220" t="s">
        <v>3</v>
      </c>
      <c r="M28" s="220" t="s">
        <v>3</v>
      </c>
      <c r="N28" s="220" t="s">
        <v>3</v>
      </c>
      <c r="O28" s="221"/>
      <c r="P28" s="221"/>
      <c r="Q28" s="221"/>
      <c r="R28" s="221"/>
      <c r="S28" s="221"/>
      <c r="T28" s="221"/>
      <c r="U28" s="221"/>
      <c r="V28" s="221"/>
      <c r="W28" s="222" t="str">
        <f>IF(D28=$AI$28," ",1)</f>
        <v> </v>
      </c>
      <c r="X28" s="222" t="str">
        <f t="shared" si="11"/>
        <v> </v>
      </c>
      <c r="Y28" s="222" t="str">
        <f t="shared" si="11"/>
        <v> </v>
      </c>
      <c r="Z28" s="222" t="str">
        <f t="shared" si="11"/>
        <v> </v>
      </c>
      <c r="AA28" s="222" t="str">
        <f t="shared" si="12"/>
        <v> </v>
      </c>
      <c r="AB28" s="222" t="str">
        <f t="shared" si="12"/>
        <v> </v>
      </c>
      <c r="AC28" s="222" t="str">
        <f t="shared" si="13"/>
        <v> </v>
      </c>
      <c r="AD28" s="222" t="str">
        <f t="shared" si="13"/>
        <v> </v>
      </c>
      <c r="AE28" s="222" t="str">
        <f t="shared" si="13"/>
        <v> </v>
      </c>
      <c r="AF28" s="222" t="str">
        <f t="shared" si="13"/>
        <v> </v>
      </c>
      <c r="AG28" s="222" t="str">
        <f t="shared" si="13"/>
        <v> </v>
      </c>
      <c r="AI28" s="2" t="s">
        <v>3</v>
      </c>
    </row>
    <row r="29" spans="1:33" ht="64.5" customHeight="1">
      <c r="A29" s="219"/>
      <c r="B29" s="1001" t="s">
        <v>413</v>
      </c>
      <c r="C29" s="1001"/>
      <c r="D29" s="220" t="s">
        <v>3</v>
      </c>
      <c r="E29" s="220" t="s">
        <v>3</v>
      </c>
      <c r="F29" s="220" t="s">
        <v>3</v>
      </c>
      <c r="G29" s="220" t="s">
        <v>3</v>
      </c>
      <c r="H29" s="220" t="s">
        <v>3</v>
      </c>
      <c r="I29" s="220" t="s">
        <v>3</v>
      </c>
      <c r="J29" s="220" t="s">
        <v>3</v>
      </c>
      <c r="K29" s="220" t="s">
        <v>3</v>
      </c>
      <c r="L29" s="220" t="s">
        <v>3</v>
      </c>
      <c r="M29" s="220" t="s">
        <v>3</v>
      </c>
      <c r="N29" s="220" t="s">
        <v>3</v>
      </c>
      <c r="O29" s="221"/>
      <c r="P29" s="221"/>
      <c r="Q29" s="221"/>
      <c r="R29" s="221"/>
      <c r="S29" s="221"/>
      <c r="T29" s="221"/>
      <c r="U29" s="221"/>
      <c r="V29" s="221"/>
      <c r="W29" s="222" t="str">
        <f>IF(D29=$AI$28," ",1)</f>
        <v> </v>
      </c>
      <c r="X29" s="222" t="str">
        <f>IF(E29=$AI$28," ",1)</f>
        <v> </v>
      </c>
      <c r="Y29" s="222" t="str">
        <f>IF(F29=$AI$28," ",1)</f>
        <v> </v>
      </c>
      <c r="Z29" s="222" t="str">
        <f>IF(G29=$AI$28," ",1)</f>
        <v> </v>
      </c>
      <c r="AA29" s="222"/>
      <c r="AB29" s="222"/>
      <c r="AC29" s="222"/>
      <c r="AD29" s="222"/>
      <c r="AE29" s="222" t="str">
        <f>IF(L29=$AI$28," ",1)</f>
        <v> </v>
      </c>
      <c r="AF29" s="222" t="str">
        <f>IF(M29=$AI$28," ",1)</f>
        <v> </v>
      </c>
      <c r="AG29" s="222" t="str">
        <f>IF(N29=$AI$28," ",1)</f>
        <v> </v>
      </c>
    </row>
    <row r="30" spans="1:33" ht="12.75">
      <c r="A30" s="1006" t="s">
        <v>431</v>
      </c>
      <c r="B30" s="1006"/>
      <c r="C30" s="1006"/>
      <c r="D30" s="1006"/>
      <c r="E30" s="1006"/>
      <c r="F30" s="1006"/>
      <c r="G30" s="1006"/>
      <c r="H30" s="1006"/>
      <c r="I30" s="1006"/>
      <c r="J30" s="1006"/>
      <c r="K30" s="1006"/>
      <c r="L30" s="1006"/>
      <c r="M30" s="1006"/>
      <c r="N30" s="1006"/>
      <c r="O30" s="1006"/>
      <c r="P30" s="226"/>
      <c r="Q30" s="226"/>
      <c r="R30" s="226"/>
      <c r="S30" s="226"/>
      <c r="T30" s="226"/>
      <c r="U30" s="226"/>
      <c r="V30" s="226"/>
      <c r="W30" s="206">
        <f aca="true" t="shared" si="14" ref="W30:AD30">SUM(W25:W28)</f>
        <v>0</v>
      </c>
      <c r="X30" s="206">
        <f t="shared" si="14"/>
        <v>0</v>
      </c>
      <c r="Y30" s="206">
        <f t="shared" si="14"/>
        <v>0</v>
      </c>
      <c r="Z30" s="206">
        <f>SUM(Z25:Z29)</f>
        <v>0</v>
      </c>
      <c r="AA30" s="206">
        <f t="shared" si="14"/>
        <v>0</v>
      </c>
      <c r="AB30" s="206">
        <f t="shared" si="14"/>
        <v>0</v>
      </c>
      <c r="AC30" s="206">
        <f t="shared" si="14"/>
        <v>0</v>
      </c>
      <c r="AD30" s="206">
        <f t="shared" si="14"/>
        <v>0</v>
      </c>
      <c r="AE30" s="206">
        <f>SUM(AE25:AE29)</f>
        <v>0</v>
      </c>
      <c r="AF30" s="206">
        <f>SUM(AF25:AF29)</f>
        <v>0</v>
      </c>
      <c r="AG30" s="206">
        <f>SUM(AG25:AG29)</f>
        <v>0</v>
      </c>
    </row>
    <row r="31" spans="1:33" ht="39" customHeight="1">
      <c r="A31" s="998" t="s">
        <v>227</v>
      </c>
      <c r="B31" s="992" t="s">
        <v>420</v>
      </c>
      <c r="C31" s="992"/>
      <c r="D31" s="229" t="s">
        <v>3</v>
      </c>
      <c r="E31" s="229" t="s">
        <v>3</v>
      </c>
      <c r="F31" s="229" t="s">
        <v>3</v>
      </c>
      <c r="G31" s="229" t="s">
        <v>3</v>
      </c>
      <c r="H31" s="229" t="s">
        <v>3</v>
      </c>
      <c r="I31" s="229" t="s">
        <v>3</v>
      </c>
      <c r="J31" s="229" t="s">
        <v>3</v>
      </c>
      <c r="K31" s="229" t="s">
        <v>3</v>
      </c>
      <c r="L31" s="229" t="s">
        <v>3</v>
      </c>
      <c r="M31" s="229" t="s">
        <v>3</v>
      </c>
      <c r="N31" s="229" t="s">
        <v>3</v>
      </c>
      <c r="O31" s="230"/>
      <c r="P31" s="230"/>
      <c r="Q31" s="230"/>
      <c r="R31" s="230"/>
      <c r="S31" s="230"/>
      <c r="T31" s="230"/>
      <c r="U31" s="230"/>
      <c r="V31" s="230"/>
      <c r="W31" s="231" t="str">
        <f aca="true" t="shared" si="15" ref="W31:W39">IF(D31=$AI$28," ",1)</f>
        <v> </v>
      </c>
      <c r="X31" s="231" t="str">
        <f aca="true" t="shared" si="16" ref="X31:Z39">IF(E31=$AI$28," ",1)</f>
        <v> </v>
      </c>
      <c r="Y31" s="231" t="str">
        <f t="shared" si="16"/>
        <v> </v>
      </c>
      <c r="Z31" s="231" t="str">
        <f t="shared" si="16"/>
        <v> </v>
      </c>
      <c r="AA31" s="231" t="str">
        <f aca="true" t="shared" si="17" ref="AA31:AA39">IF(H31=$AI$28," ",1)</f>
        <v> </v>
      </c>
      <c r="AB31" s="231" t="str">
        <f aca="true" t="shared" si="18" ref="AB31:AB39">IF(I31=$AI$28," ",1)</f>
        <v> </v>
      </c>
      <c r="AC31" s="231" t="str">
        <f aca="true" t="shared" si="19" ref="AC31:AC39">IF(J31=$AI$28," ",1)</f>
        <v> </v>
      </c>
      <c r="AD31" s="231" t="str">
        <f aca="true" t="shared" si="20" ref="AD31:AD39">IF(K31=$AI$28," ",1)</f>
        <v> </v>
      </c>
      <c r="AE31" s="231" t="str">
        <f aca="true" t="shared" si="21" ref="AE31:AE39">IF(L31=$AI$28," ",1)</f>
        <v> </v>
      </c>
      <c r="AF31" s="231" t="str">
        <f aca="true" t="shared" si="22" ref="AF31:AG39">IF(M31=$AI$28," ",1)</f>
        <v> </v>
      </c>
      <c r="AG31" s="231" t="str">
        <f t="shared" si="22"/>
        <v> </v>
      </c>
    </row>
    <row r="32" spans="1:33" ht="27.75" customHeight="1">
      <c r="A32" s="998"/>
      <c r="B32" s="992" t="s">
        <v>421</v>
      </c>
      <c r="C32" s="1002"/>
      <c r="D32" s="229" t="s">
        <v>3</v>
      </c>
      <c r="E32" s="229" t="s">
        <v>3</v>
      </c>
      <c r="F32" s="229" t="s">
        <v>3</v>
      </c>
      <c r="G32" s="229" t="s">
        <v>3</v>
      </c>
      <c r="H32" s="229" t="s">
        <v>3</v>
      </c>
      <c r="I32" s="229" t="s">
        <v>3</v>
      </c>
      <c r="J32" s="229" t="s">
        <v>3</v>
      </c>
      <c r="K32" s="229" t="s">
        <v>3</v>
      </c>
      <c r="L32" s="229" t="s">
        <v>3</v>
      </c>
      <c r="M32" s="229" t="s">
        <v>3</v>
      </c>
      <c r="N32" s="229" t="s">
        <v>3</v>
      </c>
      <c r="O32" s="230"/>
      <c r="P32" s="230"/>
      <c r="Q32" s="230"/>
      <c r="R32" s="230"/>
      <c r="S32" s="230"/>
      <c r="T32" s="230"/>
      <c r="U32" s="230"/>
      <c r="V32" s="230"/>
      <c r="W32" s="231" t="str">
        <f t="shared" si="15"/>
        <v> </v>
      </c>
      <c r="X32" s="231" t="str">
        <f t="shared" si="16"/>
        <v> </v>
      </c>
      <c r="Y32" s="231" t="str">
        <f t="shared" si="16"/>
        <v> </v>
      </c>
      <c r="Z32" s="231" t="str">
        <f t="shared" si="16"/>
        <v> </v>
      </c>
      <c r="AA32" s="231" t="str">
        <f t="shared" si="17"/>
        <v> </v>
      </c>
      <c r="AB32" s="231" t="str">
        <f t="shared" si="18"/>
        <v> </v>
      </c>
      <c r="AC32" s="231" t="str">
        <f t="shared" si="19"/>
        <v> </v>
      </c>
      <c r="AD32" s="231" t="str">
        <f t="shared" si="20"/>
        <v> </v>
      </c>
      <c r="AE32" s="231" t="str">
        <f t="shared" si="21"/>
        <v> </v>
      </c>
      <c r="AF32" s="231" t="str">
        <f t="shared" si="22"/>
        <v> </v>
      </c>
      <c r="AG32" s="231" t="str">
        <f t="shared" si="22"/>
        <v> </v>
      </c>
    </row>
    <row r="33" spans="1:33" ht="45.75" customHeight="1">
      <c r="A33" s="998"/>
      <c r="B33" s="992" t="s">
        <v>422</v>
      </c>
      <c r="C33" s="992"/>
      <c r="D33" s="229" t="s">
        <v>3</v>
      </c>
      <c r="E33" s="229" t="s">
        <v>3</v>
      </c>
      <c r="F33" s="229" t="s">
        <v>3</v>
      </c>
      <c r="G33" s="229" t="s">
        <v>3</v>
      </c>
      <c r="H33" s="229" t="s">
        <v>3</v>
      </c>
      <c r="I33" s="229" t="s">
        <v>3</v>
      </c>
      <c r="J33" s="229" t="s">
        <v>3</v>
      </c>
      <c r="K33" s="229" t="s">
        <v>3</v>
      </c>
      <c r="L33" s="229" t="s">
        <v>3</v>
      </c>
      <c r="M33" s="229" t="s">
        <v>3</v>
      </c>
      <c r="N33" s="229" t="s">
        <v>3</v>
      </c>
      <c r="O33" s="230"/>
      <c r="P33" s="230"/>
      <c r="Q33" s="230"/>
      <c r="R33" s="230"/>
      <c r="S33" s="230"/>
      <c r="T33" s="230"/>
      <c r="U33" s="230"/>
      <c r="V33" s="230"/>
      <c r="W33" s="231" t="str">
        <f t="shared" si="15"/>
        <v> </v>
      </c>
      <c r="X33" s="231" t="str">
        <f t="shared" si="16"/>
        <v> </v>
      </c>
      <c r="Y33" s="231" t="str">
        <f t="shared" si="16"/>
        <v> </v>
      </c>
      <c r="Z33" s="231" t="str">
        <f t="shared" si="16"/>
        <v> </v>
      </c>
      <c r="AA33" s="231" t="str">
        <f t="shared" si="17"/>
        <v> </v>
      </c>
      <c r="AB33" s="231" t="str">
        <f t="shared" si="18"/>
        <v> </v>
      </c>
      <c r="AC33" s="231" t="str">
        <f t="shared" si="19"/>
        <v> </v>
      </c>
      <c r="AD33" s="231" t="str">
        <f t="shared" si="20"/>
        <v> </v>
      </c>
      <c r="AE33" s="231" t="str">
        <f t="shared" si="21"/>
        <v> </v>
      </c>
      <c r="AF33" s="231" t="str">
        <f t="shared" si="22"/>
        <v> </v>
      </c>
      <c r="AG33" s="231" t="str">
        <f t="shared" si="22"/>
        <v> </v>
      </c>
    </row>
    <row r="34" spans="1:33" ht="16.5" customHeight="1">
      <c r="A34" s="998"/>
      <c r="B34" s="992" t="s">
        <v>423</v>
      </c>
      <c r="C34" s="992"/>
      <c r="D34" s="229" t="s">
        <v>3</v>
      </c>
      <c r="E34" s="229" t="s">
        <v>3</v>
      </c>
      <c r="F34" s="229" t="s">
        <v>3</v>
      </c>
      <c r="G34" s="229" t="s">
        <v>3</v>
      </c>
      <c r="H34" s="229" t="s">
        <v>3</v>
      </c>
      <c r="I34" s="229" t="s">
        <v>3</v>
      </c>
      <c r="J34" s="229" t="s">
        <v>3</v>
      </c>
      <c r="K34" s="229" t="s">
        <v>3</v>
      </c>
      <c r="L34" s="229" t="s">
        <v>3</v>
      </c>
      <c r="M34" s="229" t="s">
        <v>3</v>
      </c>
      <c r="N34" s="229" t="s">
        <v>3</v>
      </c>
      <c r="O34" s="230"/>
      <c r="P34" s="230"/>
      <c r="Q34" s="230"/>
      <c r="R34" s="230"/>
      <c r="S34" s="230"/>
      <c r="T34" s="230"/>
      <c r="U34" s="230"/>
      <c r="V34" s="230"/>
      <c r="W34" s="231" t="str">
        <f t="shared" si="15"/>
        <v> </v>
      </c>
      <c r="X34" s="231" t="str">
        <f t="shared" si="16"/>
        <v> </v>
      </c>
      <c r="Y34" s="231" t="str">
        <f t="shared" si="16"/>
        <v> </v>
      </c>
      <c r="Z34" s="231" t="str">
        <f t="shared" si="16"/>
        <v> </v>
      </c>
      <c r="AA34" s="231" t="str">
        <f t="shared" si="17"/>
        <v> </v>
      </c>
      <c r="AB34" s="231" t="str">
        <f t="shared" si="18"/>
        <v> </v>
      </c>
      <c r="AC34" s="231" t="str">
        <f t="shared" si="19"/>
        <v> </v>
      </c>
      <c r="AD34" s="231" t="str">
        <f t="shared" si="20"/>
        <v> </v>
      </c>
      <c r="AE34" s="231" t="str">
        <f t="shared" si="21"/>
        <v> </v>
      </c>
      <c r="AF34" s="231" t="str">
        <f t="shared" si="22"/>
        <v> </v>
      </c>
      <c r="AG34" s="231" t="str">
        <f t="shared" si="22"/>
        <v> </v>
      </c>
    </row>
    <row r="35" spans="1:34" s="177" customFormat="1" ht="29.25" customHeight="1">
      <c r="A35" s="998"/>
      <c r="B35" s="992" t="s">
        <v>424</v>
      </c>
      <c r="C35" s="992"/>
      <c r="D35" s="229" t="s">
        <v>3</v>
      </c>
      <c r="E35" s="229" t="s">
        <v>3</v>
      </c>
      <c r="F35" s="229" t="s">
        <v>3</v>
      </c>
      <c r="G35" s="229" t="s">
        <v>3</v>
      </c>
      <c r="H35" s="229" t="s">
        <v>3</v>
      </c>
      <c r="I35" s="229" t="s">
        <v>3</v>
      </c>
      <c r="J35" s="229" t="s">
        <v>3</v>
      </c>
      <c r="K35" s="229" t="s">
        <v>3</v>
      </c>
      <c r="L35" s="229" t="s">
        <v>3</v>
      </c>
      <c r="M35" s="229" t="s">
        <v>3</v>
      </c>
      <c r="N35" s="229" t="s">
        <v>3</v>
      </c>
      <c r="O35" s="230"/>
      <c r="P35" s="230"/>
      <c r="Q35" s="230"/>
      <c r="R35" s="230"/>
      <c r="S35" s="230"/>
      <c r="T35" s="230"/>
      <c r="U35" s="230"/>
      <c r="V35" s="230"/>
      <c r="W35" s="231" t="str">
        <f t="shared" si="15"/>
        <v> </v>
      </c>
      <c r="X35" s="231" t="str">
        <f t="shared" si="16"/>
        <v> </v>
      </c>
      <c r="Y35" s="231" t="str">
        <f t="shared" si="16"/>
        <v> </v>
      </c>
      <c r="Z35" s="231" t="str">
        <f t="shared" si="16"/>
        <v> </v>
      </c>
      <c r="AA35" s="231" t="str">
        <f t="shared" si="17"/>
        <v> </v>
      </c>
      <c r="AB35" s="231" t="str">
        <f t="shared" si="18"/>
        <v> </v>
      </c>
      <c r="AC35" s="231" t="str">
        <f t="shared" si="19"/>
        <v> </v>
      </c>
      <c r="AD35" s="231" t="str">
        <f t="shared" si="20"/>
        <v> </v>
      </c>
      <c r="AE35" s="231" t="str">
        <f t="shared" si="21"/>
        <v> </v>
      </c>
      <c r="AF35" s="231" t="str">
        <f t="shared" si="22"/>
        <v> </v>
      </c>
      <c r="AG35" s="231" t="str">
        <f t="shared" si="22"/>
        <v> </v>
      </c>
      <c r="AH35" s="14" t="s">
        <v>430</v>
      </c>
    </row>
    <row r="36" spans="1:33" ht="12.75">
      <c r="A36" s="998"/>
      <c r="B36" s="992" t="s">
        <v>425</v>
      </c>
      <c r="C36" s="992"/>
      <c r="D36" s="229" t="s">
        <v>3</v>
      </c>
      <c r="E36" s="229" t="s">
        <v>3</v>
      </c>
      <c r="F36" s="229" t="s">
        <v>3</v>
      </c>
      <c r="G36" s="229" t="s">
        <v>3</v>
      </c>
      <c r="H36" s="229" t="s">
        <v>3</v>
      </c>
      <c r="I36" s="229" t="s">
        <v>3</v>
      </c>
      <c r="J36" s="229" t="s">
        <v>3</v>
      </c>
      <c r="K36" s="229" t="s">
        <v>3</v>
      </c>
      <c r="L36" s="229" t="s">
        <v>3</v>
      </c>
      <c r="M36" s="229" t="s">
        <v>3</v>
      </c>
      <c r="N36" s="229" t="s">
        <v>3</v>
      </c>
      <c r="O36" s="230"/>
      <c r="P36" s="230"/>
      <c r="Q36" s="230"/>
      <c r="R36" s="230"/>
      <c r="S36" s="230"/>
      <c r="T36" s="230"/>
      <c r="U36" s="230"/>
      <c r="V36" s="230"/>
      <c r="W36" s="231" t="str">
        <f t="shared" si="15"/>
        <v> </v>
      </c>
      <c r="X36" s="231" t="str">
        <f t="shared" si="16"/>
        <v> </v>
      </c>
      <c r="Y36" s="231" t="str">
        <f t="shared" si="16"/>
        <v> </v>
      </c>
      <c r="Z36" s="231" t="str">
        <f t="shared" si="16"/>
        <v> </v>
      </c>
      <c r="AA36" s="231" t="str">
        <f t="shared" si="17"/>
        <v> </v>
      </c>
      <c r="AB36" s="231" t="str">
        <f t="shared" si="18"/>
        <v> </v>
      </c>
      <c r="AC36" s="231" t="str">
        <f t="shared" si="19"/>
        <v> </v>
      </c>
      <c r="AD36" s="231" t="str">
        <f t="shared" si="20"/>
        <v> </v>
      </c>
      <c r="AE36" s="231" t="str">
        <f t="shared" si="21"/>
        <v> </v>
      </c>
      <c r="AF36" s="231" t="str">
        <f t="shared" si="22"/>
        <v> </v>
      </c>
      <c r="AG36" s="231" t="str">
        <f t="shared" si="22"/>
        <v> </v>
      </c>
    </row>
    <row r="37" spans="1:33" ht="41.25" customHeight="1">
      <c r="A37" s="998"/>
      <c r="B37" s="992" t="s">
        <v>426</v>
      </c>
      <c r="C37" s="992"/>
      <c r="D37" s="229" t="s">
        <v>3</v>
      </c>
      <c r="E37" s="229" t="s">
        <v>3</v>
      </c>
      <c r="F37" s="229" t="s">
        <v>3</v>
      </c>
      <c r="G37" s="229" t="s">
        <v>3</v>
      </c>
      <c r="H37" s="229" t="s">
        <v>3</v>
      </c>
      <c r="I37" s="229" t="s">
        <v>3</v>
      </c>
      <c r="J37" s="229" t="s">
        <v>3</v>
      </c>
      <c r="K37" s="229" t="s">
        <v>3</v>
      </c>
      <c r="L37" s="229" t="s">
        <v>3</v>
      </c>
      <c r="M37" s="229" t="s">
        <v>3</v>
      </c>
      <c r="N37" s="229" t="s">
        <v>3</v>
      </c>
      <c r="O37" s="230"/>
      <c r="P37" s="230"/>
      <c r="Q37" s="230"/>
      <c r="R37" s="230"/>
      <c r="S37" s="230"/>
      <c r="T37" s="230"/>
      <c r="U37" s="230"/>
      <c r="V37" s="230"/>
      <c r="W37" s="231" t="str">
        <f t="shared" si="15"/>
        <v> </v>
      </c>
      <c r="X37" s="231" t="str">
        <f t="shared" si="16"/>
        <v> </v>
      </c>
      <c r="Y37" s="231" t="str">
        <f t="shared" si="16"/>
        <v> </v>
      </c>
      <c r="Z37" s="231" t="str">
        <f t="shared" si="16"/>
        <v> </v>
      </c>
      <c r="AA37" s="231" t="str">
        <f t="shared" si="17"/>
        <v> </v>
      </c>
      <c r="AB37" s="231" t="str">
        <f t="shared" si="18"/>
        <v> </v>
      </c>
      <c r="AC37" s="231" t="str">
        <f t="shared" si="19"/>
        <v> </v>
      </c>
      <c r="AD37" s="231" t="str">
        <f t="shared" si="20"/>
        <v> </v>
      </c>
      <c r="AE37" s="231" t="str">
        <f t="shared" si="21"/>
        <v> </v>
      </c>
      <c r="AF37" s="231" t="str">
        <f t="shared" si="22"/>
        <v> </v>
      </c>
      <c r="AG37" s="231" t="str">
        <f t="shared" si="22"/>
        <v> </v>
      </c>
    </row>
    <row r="38" spans="1:33" ht="39" customHeight="1">
      <c r="A38" s="998"/>
      <c r="B38" s="992" t="s">
        <v>427</v>
      </c>
      <c r="C38" s="992"/>
      <c r="D38" s="229" t="s">
        <v>3</v>
      </c>
      <c r="E38" s="229" t="s">
        <v>3</v>
      </c>
      <c r="F38" s="229" t="s">
        <v>3</v>
      </c>
      <c r="G38" s="229" t="s">
        <v>3</v>
      </c>
      <c r="H38" s="229" t="s">
        <v>3</v>
      </c>
      <c r="I38" s="229" t="s">
        <v>3</v>
      </c>
      <c r="J38" s="229" t="s">
        <v>3</v>
      </c>
      <c r="K38" s="229" t="s">
        <v>3</v>
      </c>
      <c r="L38" s="229" t="s">
        <v>3</v>
      </c>
      <c r="M38" s="229" t="s">
        <v>3</v>
      </c>
      <c r="N38" s="229" t="s">
        <v>3</v>
      </c>
      <c r="O38" s="230"/>
      <c r="P38" s="230"/>
      <c r="Q38" s="230"/>
      <c r="R38" s="230"/>
      <c r="S38" s="230"/>
      <c r="T38" s="230"/>
      <c r="U38" s="230"/>
      <c r="V38" s="230"/>
      <c r="W38" s="231" t="str">
        <f aca="true" t="shared" si="23" ref="W38:AB38">IF(D38=$AI$28," ",1)</f>
        <v> </v>
      </c>
      <c r="X38" s="231" t="str">
        <f t="shared" si="23"/>
        <v> </v>
      </c>
      <c r="Y38" s="231" t="str">
        <f t="shared" si="23"/>
        <v> </v>
      </c>
      <c r="Z38" s="231" t="str">
        <f t="shared" si="23"/>
        <v> </v>
      </c>
      <c r="AA38" s="231" t="str">
        <f t="shared" si="23"/>
        <v> </v>
      </c>
      <c r="AB38" s="231" t="str">
        <f t="shared" si="23"/>
        <v> </v>
      </c>
      <c r="AC38" s="231" t="str">
        <f t="shared" si="19"/>
        <v> </v>
      </c>
      <c r="AD38" s="231" t="str">
        <f t="shared" si="20"/>
        <v> </v>
      </c>
      <c r="AE38" s="231" t="str">
        <f t="shared" si="21"/>
        <v> </v>
      </c>
      <c r="AF38" s="231" t="str">
        <f t="shared" si="22"/>
        <v> </v>
      </c>
      <c r="AG38" s="231" t="str">
        <f t="shared" si="22"/>
        <v> </v>
      </c>
    </row>
    <row r="39" spans="1:33" s="177" customFormat="1" ht="39" customHeight="1">
      <c r="A39" s="998"/>
      <c r="B39" s="992" t="s">
        <v>428</v>
      </c>
      <c r="C39" s="992"/>
      <c r="D39" s="229" t="s">
        <v>3</v>
      </c>
      <c r="E39" s="229" t="s">
        <v>3</v>
      </c>
      <c r="F39" s="229" t="s">
        <v>3</v>
      </c>
      <c r="G39" s="229" t="s">
        <v>3</v>
      </c>
      <c r="H39" s="229" t="s">
        <v>3</v>
      </c>
      <c r="I39" s="229" t="s">
        <v>3</v>
      </c>
      <c r="J39" s="229" t="s">
        <v>3</v>
      </c>
      <c r="K39" s="229" t="s">
        <v>3</v>
      </c>
      <c r="L39" s="229" t="s">
        <v>3</v>
      </c>
      <c r="M39" s="229" t="s">
        <v>3</v>
      </c>
      <c r="N39" s="229" t="s">
        <v>3</v>
      </c>
      <c r="O39" s="230"/>
      <c r="P39" s="230"/>
      <c r="Q39" s="230"/>
      <c r="R39" s="230"/>
      <c r="S39" s="230"/>
      <c r="T39" s="230"/>
      <c r="U39" s="230"/>
      <c r="V39" s="230"/>
      <c r="W39" s="231" t="str">
        <f t="shared" si="15"/>
        <v> </v>
      </c>
      <c r="X39" s="231" t="str">
        <f t="shared" si="16"/>
        <v> </v>
      </c>
      <c r="Y39" s="231" t="str">
        <f>IF(F42=$AI$28," ",1)</f>
        <v> </v>
      </c>
      <c r="Z39" s="231" t="str">
        <f>IF(G39=$AI$28," ",1)</f>
        <v> </v>
      </c>
      <c r="AA39" s="231" t="str">
        <f t="shared" si="17"/>
        <v> </v>
      </c>
      <c r="AB39" s="231" t="str">
        <f t="shared" si="18"/>
        <v> </v>
      </c>
      <c r="AC39" s="231" t="str">
        <f t="shared" si="19"/>
        <v> </v>
      </c>
      <c r="AD39" s="231" t="str">
        <f t="shared" si="20"/>
        <v> </v>
      </c>
      <c r="AE39" s="231" t="str">
        <f t="shared" si="21"/>
        <v> </v>
      </c>
      <c r="AF39" s="231" t="str">
        <f t="shared" si="22"/>
        <v> </v>
      </c>
      <c r="AG39" s="231" t="str">
        <f t="shared" si="22"/>
        <v> </v>
      </c>
    </row>
    <row r="40" spans="1:33" s="177" customFormat="1" ht="37.5" customHeight="1">
      <c r="A40" s="227"/>
      <c r="B40" s="1014" t="s">
        <v>434</v>
      </c>
      <c r="C40" s="1015"/>
      <c r="D40" s="229" t="s">
        <v>3</v>
      </c>
      <c r="E40" s="229" t="s">
        <v>3</v>
      </c>
      <c r="F40" s="229" t="s">
        <v>3</v>
      </c>
      <c r="G40" s="229" t="s">
        <v>3</v>
      </c>
      <c r="H40" s="229" t="s">
        <v>3</v>
      </c>
      <c r="I40" s="229" t="s">
        <v>3</v>
      </c>
      <c r="J40" s="229" t="s">
        <v>3</v>
      </c>
      <c r="K40" s="229" t="s">
        <v>3</v>
      </c>
      <c r="L40" s="229" t="s">
        <v>3</v>
      </c>
      <c r="M40" s="229" t="s">
        <v>3</v>
      </c>
      <c r="N40" s="229" t="s">
        <v>3</v>
      </c>
      <c r="O40" s="230"/>
      <c r="P40" s="230"/>
      <c r="Q40" s="230"/>
      <c r="R40" s="230"/>
      <c r="S40" s="230"/>
      <c r="T40" s="230"/>
      <c r="U40" s="230"/>
      <c r="V40" s="230"/>
      <c r="W40" s="231"/>
      <c r="X40" s="231"/>
      <c r="Y40" s="231"/>
      <c r="Z40" s="231" t="str">
        <f>IF(G40=$AI$28," ",1)</f>
        <v> </v>
      </c>
      <c r="AA40" s="231"/>
      <c r="AB40" s="231"/>
      <c r="AC40" s="231" t="str">
        <f>IF(J40=$AI$28," ",1)</f>
        <v> </v>
      </c>
      <c r="AD40" s="231"/>
      <c r="AE40" s="231" t="str">
        <f>IF(L40=$AI$28," ",1)</f>
        <v> </v>
      </c>
      <c r="AF40" s="231" t="str">
        <f>IF(M40=$AI$28," ",1)</f>
        <v> </v>
      </c>
      <c r="AG40" s="231" t="str">
        <f>IF(N40=$AI$28," ",1)</f>
        <v> </v>
      </c>
    </row>
    <row r="41" spans="1:33" s="177" customFormat="1" ht="37.5" customHeight="1">
      <c r="A41" s="227"/>
      <c r="B41" s="995" t="s">
        <v>468</v>
      </c>
      <c r="C41" s="996"/>
      <c r="D41" s="997"/>
      <c r="E41" s="229"/>
      <c r="F41" s="229"/>
      <c r="G41" s="229"/>
      <c r="H41" s="229"/>
      <c r="I41" s="229" t="s">
        <v>3</v>
      </c>
      <c r="J41" s="229" t="s">
        <v>3</v>
      </c>
      <c r="K41" s="229" t="s">
        <v>3</v>
      </c>
      <c r="L41" s="229" t="s">
        <v>3</v>
      </c>
      <c r="M41" s="229" t="s">
        <v>3</v>
      </c>
      <c r="N41" s="229" t="s">
        <v>3</v>
      </c>
      <c r="O41" s="230"/>
      <c r="P41" s="230"/>
      <c r="Q41" s="230"/>
      <c r="R41" s="230"/>
      <c r="S41" s="230"/>
      <c r="T41" s="230"/>
      <c r="U41" s="230"/>
      <c r="V41" s="230"/>
      <c r="W41" s="231"/>
      <c r="X41" s="231"/>
      <c r="Y41" s="231"/>
      <c r="Z41" s="231"/>
      <c r="AA41" s="231"/>
      <c r="AB41" s="231"/>
      <c r="AC41" s="231" t="str">
        <f>IF(J41=$AI$28," ",1)</f>
        <v> </v>
      </c>
      <c r="AD41" s="231"/>
      <c r="AE41" s="231"/>
      <c r="AF41" s="231"/>
      <c r="AG41" s="231"/>
    </row>
    <row r="42" spans="1:33" s="177" customFormat="1" ht="28.5" customHeight="1">
      <c r="A42" s="227"/>
      <c r="B42" s="1014" t="s">
        <v>469</v>
      </c>
      <c r="C42" s="1015"/>
      <c r="D42" s="1021"/>
      <c r="E42" s="229" t="s">
        <v>3</v>
      </c>
      <c r="F42" s="229" t="s">
        <v>3</v>
      </c>
      <c r="G42" s="229" t="s">
        <v>3</v>
      </c>
      <c r="H42" s="229" t="s">
        <v>3</v>
      </c>
      <c r="I42" s="229" t="s">
        <v>3</v>
      </c>
      <c r="J42" s="229" t="s">
        <v>3</v>
      </c>
      <c r="K42" s="229" t="s">
        <v>3</v>
      </c>
      <c r="L42" s="229" t="s">
        <v>3</v>
      </c>
      <c r="M42" s="229" t="s">
        <v>3</v>
      </c>
      <c r="N42" s="229" t="s">
        <v>3</v>
      </c>
      <c r="O42" s="230"/>
      <c r="P42" s="230"/>
      <c r="Q42" s="230"/>
      <c r="R42" s="230"/>
      <c r="S42" s="230"/>
      <c r="T42" s="230"/>
      <c r="U42" s="230"/>
      <c r="V42" s="230"/>
      <c r="W42" s="231"/>
      <c r="X42" s="231"/>
      <c r="Y42" s="231"/>
      <c r="Z42" s="231" t="str">
        <f>IF(G42=$AI$28," ",1)</f>
        <v> </v>
      </c>
      <c r="AA42" s="231"/>
      <c r="AB42" s="231"/>
      <c r="AC42" s="231" t="str">
        <f>IF(J42=$AI$28," ",1)</f>
        <v> </v>
      </c>
      <c r="AD42" s="231"/>
      <c r="AE42" s="231" t="str">
        <f>IF(L42=$AI$28," ",1)</f>
        <v> </v>
      </c>
      <c r="AF42" s="231" t="str">
        <f>IF(M42=$AI$28," ",1)</f>
        <v> </v>
      </c>
      <c r="AG42" s="231" t="str">
        <f>IF(N42=$AI$28," ",1)</f>
        <v> </v>
      </c>
    </row>
    <row r="43" spans="1:33" ht="29.25" customHeight="1">
      <c r="A43" s="1017" t="s">
        <v>432</v>
      </c>
      <c r="B43" s="1018"/>
      <c r="C43" s="1018"/>
      <c r="D43" s="1018"/>
      <c r="E43" s="1018"/>
      <c r="F43" s="1018"/>
      <c r="G43" s="1018"/>
      <c r="H43" s="1018"/>
      <c r="I43" s="1018"/>
      <c r="J43" s="1018"/>
      <c r="K43" s="1018"/>
      <c r="L43" s="1018"/>
      <c r="M43" s="1018"/>
      <c r="N43" s="1018"/>
      <c r="O43" s="1019"/>
      <c r="P43" s="205"/>
      <c r="Q43" s="205"/>
      <c r="R43" s="205"/>
      <c r="S43" s="205"/>
      <c r="T43" s="205"/>
      <c r="U43" s="205"/>
      <c r="V43" s="205"/>
      <c r="W43" s="206">
        <f aca="true" t="shared" si="24" ref="W43:AD43">SUM(W31:W39)</f>
        <v>0</v>
      </c>
      <c r="X43" s="206">
        <f t="shared" si="24"/>
        <v>0</v>
      </c>
      <c r="Y43" s="206">
        <f t="shared" si="24"/>
        <v>0</v>
      </c>
      <c r="Z43" s="206">
        <f>SUM(Z31:Z42)</f>
        <v>0</v>
      </c>
      <c r="AA43" s="206">
        <f t="shared" si="24"/>
        <v>0</v>
      </c>
      <c r="AB43" s="206">
        <f t="shared" si="24"/>
        <v>0</v>
      </c>
      <c r="AC43" s="206">
        <f>SUM(AC31:AC42)</f>
        <v>0</v>
      </c>
      <c r="AD43" s="206">
        <f t="shared" si="24"/>
        <v>0</v>
      </c>
      <c r="AE43" s="206">
        <f>SUM(AE31:AE42)</f>
        <v>0</v>
      </c>
      <c r="AF43" s="206">
        <f>SUM(AF31:AF42)</f>
        <v>0</v>
      </c>
      <c r="AG43" s="206">
        <f>SUM(AG31:AG42)</f>
        <v>0</v>
      </c>
    </row>
    <row r="44" spans="1:34" ht="16.5" customHeight="1">
      <c r="A44" s="994" t="s">
        <v>215</v>
      </c>
      <c r="B44" s="994"/>
      <c r="C44" s="994"/>
      <c r="D44" s="237" t="s">
        <v>3</v>
      </c>
      <c r="E44" s="237" t="s">
        <v>3</v>
      </c>
      <c r="F44" s="237" t="s">
        <v>3</v>
      </c>
      <c r="G44" s="237" t="s">
        <v>3</v>
      </c>
      <c r="H44" s="237" t="s">
        <v>3</v>
      </c>
      <c r="I44" s="237" t="s">
        <v>3</v>
      </c>
      <c r="J44" s="237" t="s">
        <v>3</v>
      </c>
      <c r="K44" s="237" t="s">
        <v>3</v>
      </c>
      <c r="L44" s="237" t="s">
        <v>3</v>
      </c>
      <c r="M44" s="237" t="s">
        <v>3</v>
      </c>
      <c r="N44" s="237" t="s">
        <v>3</v>
      </c>
      <c r="O44" s="181"/>
      <c r="P44" s="181"/>
      <c r="Q44" s="181"/>
      <c r="R44" s="181"/>
      <c r="S44" s="181"/>
      <c r="T44" s="181"/>
      <c r="U44" s="181"/>
      <c r="V44" s="181"/>
      <c r="W44" s="238" t="str">
        <f aca="true" t="shared" si="25" ref="W44:AG44">IF(D44=$AI$28," ",1)</f>
        <v> </v>
      </c>
      <c r="X44" s="238" t="str">
        <f t="shared" si="25"/>
        <v> </v>
      </c>
      <c r="Y44" s="238" t="str">
        <f t="shared" si="25"/>
        <v> </v>
      </c>
      <c r="Z44" s="238" t="str">
        <f t="shared" si="25"/>
        <v> </v>
      </c>
      <c r="AA44" s="238" t="str">
        <f t="shared" si="25"/>
        <v> </v>
      </c>
      <c r="AB44" s="238" t="str">
        <f t="shared" si="25"/>
        <v> </v>
      </c>
      <c r="AC44" s="238" t="str">
        <f t="shared" si="25"/>
        <v> </v>
      </c>
      <c r="AD44" s="238" t="str">
        <f t="shared" si="25"/>
        <v> </v>
      </c>
      <c r="AE44" s="238" t="str">
        <f t="shared" si="25"/>
        <v> </v>
      </c>
      <c r="AF44" s="238" t="str">
        <f t="shared" si="25"/>
        <v> </v>
      </c>
      <c r="AG44" s="238" t="str">
        <f t="shared" si="25"/>
        <v> </v>
      </c>
      <c r="AH44" s="3" t="s">
        <v>220</v>
      </c>
    </row>
    <row r="45" spans="1:33" ht="12.75">
      <c r="A45" s="993" t="s">
        <v>211</v>
      </c>
      <c r="B45" s="993"/>
      <c r="C45" s="241"/>
      <c r="D45" s="243" t="s">
        <v>212</v>
      </c>
      <c r="E45" s="243" t="s">
        <v>212</v>
      </c>
      <c r="F45" s="243" t="s">
        <v>212</v>
      </c>
      <c r="G45" s="243" t="s">
        <v>212</v>
      </c>
      <c r="H45" s="243" t="s">
        <v>212</v>
      </c>
      <c r="I45" s="243" t="s">
        <v>212</v>
      </c>
      <c r="J45" s="243" t="s">
        <v>212</v>
      </c>
      <c r="K45" s="243" t="s">
        <v>212</v>
      </c>
      <c r="L45" s="243" t="s">
        <v>212</v>
      </c>
      <c r="M45" s="243" t="s">
        <v>212</v>
      </c>
      <c r="N45" s="243" t="s">
        <v>212</v>
      </c>
      <c r="O45" s="244"/>
      <c r="P45" s="245"/>
      <c r="Q45" s="245"/>
      <c r="R45" s="245"/>
      <c r="S45" s="245"/>
      <c r="T45" s="245"/>
      <c r="U45" s="245"/>
      <c r="V45" s="245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</row>
    <row r="46" spans="1:33" ht="12.75">
      <c r="A46" s="993" t="s">
        <v>222</v>
      </c>
      <c r="B46" s="993"/>
      <c r="C46" s="249"/>
      <c r="D46" s="250" t="s">
        <v>3</v>
      </c>
      <c r="E46" s="250" t="s">
        <v>3</v>
      </c>
      <c r="F46" s="250" t="s">
        <v>3</v>
      </c>
      <c r="G46" s="250" t="s">
        <v>3</v>
      </c>
      <c r="H46" s="250" t="s">
        <v>3</v>
      </c>
      <c r="I46" s="250" t="s">
        <v>3</v>
      </c>
      <c r="J46" s="250" t="s">
        <v>3</v>
      </c>
      <c r="K46" s="250" t="s">
        <v>3</v>
      </c>
      <c r="L46" s="250" t="s">
        <v>3</v>
      </c>
      <c r="M46" s="250" t="s">
        <v>3</v>
      </c>
      <c r="N46" s="250" t="s">
        <v>3</v>
      </c>
      <c r="O46" s="251"/>
      <c r="P46" s="251"/>
      <c r="Q46" s="251"/>
      <c r="R46" s="251"/>
      <c r="S46" s="251"/>
      <c r="T46" s="251"/>
      <c r="U46" s="251"/>
      <c r="V46" s="251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</row>
    <row r="47" spans="1:33" ht="13.5" thickBot="1">
      <c r="A47" s="993" t="s">
        <v>224</v>
      </c>
      <c r="B47" s="993"/>
      <c r="C47" s="249"/>
      <c r="D47" s="252" t="s">
        <v>3</v>
      </c>
      <c r="E47" s="252" t="s">
        <v>304</v>
      </c>
      <c r="F47" s="252" t="s">
        <v>3</v>
      </c>
      <c r="G47" s="252" t="s">
        <v>304</v>
      </c>
      <c r="H47" s="252" t="s">
        <v>3</v>
      </c>
      <c r="I47" s="252" t="s">
        <v>3</v>
      </c>
      <c r="J47" s="252" t="s">
        <v>3</v>
      </c>
      <c r="K47" s="252" t="s">
        <v>3</v>
      </c>
      <c r="L47" s="252" t="s">
        <v>3</v>
      </c>
      <c r="M47" s="252" t="s">
        <v>3</v>
      </c>
      <c r="N47" s="252" t="s">
        <v>3</v>
      </c>
      <c r="O47" s="251"/>
      <c r="P47" s="251"/>
      <c r="Q47" s="251"/>
      <c r="R47" s="251"/>
      <c r="S47" s="251"/>
      <c r="T47" s="251"/>
      <c r="U47" s="251"/>
      <c r="V47" s="251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</row>
    <row r="48" spans="1:34" ht="31.5" customHeight="1" hidden="1" thickBot="1">
      <c r="A48" s="1013" t="s">
        <v>416</v>
      </c>
      <c r="B48" s="1013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255"/>
      <c r="AB48" s="255"/>
      <c r="AC48" s="255"/>
      <c r="AD48" s="255"/>
      <c r="AE48" s="255"/>
      <c r="AF48" s="255"/>
      <c r="AG48" s="255"/>
      <c r="AH48" s="126"/>
    </row>
    <row r="49" spans="1:45" ht="13.5" customHeight="1">
      <c r="A49" s="1011" t="s">
        <v>416</v>
      </c>
      <c r="B49" s="1011"/>
      <c r="C49" s="1020" t="s">
        <v>314</v>
      </c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  <c r="X49" s="1020"/>
      <c r="Y49" s="1020"/>
      <c r="Z49" s="1020"/>
      <c r="AA49" s="1020"/>
      <c r="AB49" s="1020"/>
      <c r="AC49" s="1020"/>
      <c r="AD49" s="1020"/>
      <c r="AE49" s="314"/>
      <c r="AF49" s="314"/>
      <c r="AG49" s="314"/>
      <c r="AS49" s="126"/>
    </row>
    <row r="50" spans="1:45" s="126" customFormat="1" ht="41.25" customHeight="1">
      <c r="A50" s="1012"/>
      <c r="B50" s="1012"/>
      <c r="C50" s="1020" t="s">
        <v>320</v>
      </c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0"/>
      <c r="U50" s="1020"/>
      <c r="V50" s="1020"/>
      <c r="W50" s="1020"/>
      <c r="X50" s="1020"/>
      <c r="Y50" s="1020"/>
      <c r="Z50" s="1020"/>
      <c r="AA50" s="1020"/>
      <c r="AB50" s="1020"/>
      <c r="AC50" s="1020"/>
      <c r="AD50" s="1020"/>
      <c r="AE50" s="314"/>
      <c r="AF50" s="314"/>
      <c r="AG50" s="314"/>
      <c r="AS50" s="2"/>
    </row>
    <row r="51" spans="1:33" ht="17.25" customHeight="1" thickBot="1">
      <c r="A51" s="1000" t="s">
        <v>326</v>
      </c>
      <c r="B51" s="1000"/>
      <c r="C51" s="999" t="s">
        <v>466</v>
      </c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999"/>
      <c r="AC51" s="999"/>
      <c r="AD51" s="256"/>
      <c r="AE51" s="256"/>
      <c r="AF51" s="256"/>
      <c r="AG51" s="256"/>
    </row>
    <row r="52" spans="2:45" ht="15">
      <c r="B52" s="139"/>
      <c r="C52" s="15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  <c r="P52" s="140"/>
      <c r="Q52" s="140"/>
      <c r="R52" s="140"/>
      <c r="S52" s="140"/>
      <c r="T52" s="140"/>
      <c r="U52" s="140"/>
      <c r="V52" s="140"/>
      <c r="W52" s="141"/>
      <c r="AS52" s="124"/>
    </row>
    <row r="53" spans="1:33" ht="15">
      <c r="A53" s="990" t="s">
        <v>474</v>
      </c>
      <c r="B53" s="990"/>
      <c r="C53" s="991" t="s">
        <v>467</v>
      </c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143"/>
      <c r="Z53" s="143"/>
      <c r="AA53" s="143"/>
      <c r="AB53" s="143"/>
      <c r="AC53" s="143"/>
      <c r="AD53" s="143"/>
      <c r="AE53" s="143"/>
      <c r="AF53" s="143"/>
      <c r="AG53" s="143"/>
    </row>
    <row r="54" spans="1:24" ht="12.75">
      <c r="A54" s="169"/>
      <c r="B54" s="170"/>
      <c r="C54" s="143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71"/>
      <c r="P54" s="171"/>
      <c r="Q54" s="171"/>
      <c r="R54" s="171"/>
      <c r="S54" s="171"/>
      <c r="T54" s="171"/>
      <c r="U54" s="171"/>
      <c r="V54" s="171"/>
      <c r="W54" s="172"/>
      <c r="X54" s="143"/>
    </row>
    <row r="55" spans="1:24" ht="46.5" customHeight="1">
      <c r="A55" s="169"/>
      <c r="B55" s="169"/>
      <c r="C55" s="143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71"/>
      <c r="P55" s="171"/>
      <c r="Q55" s="171"/>
      <c r="R55" s="171"/>
      <c r="S55" s="171"/>
      <c r="T55" s="171"/>
      <c r="U55" s="171"/>
      <c r="V55" s="171"/>
      <c r="W55" s="172"/>
      <c r="X55" s="143"/>
    </row>
    <row r="56" spans="1:24" ht="15">
      <c r="A56" s="990" t="s">
        <v>444</v>
      </c>
      <c r="B56" s="990"/>
      <c r="C56" s="991" t="s">
        <v>475</v>
      </c>
      <c r="D56" s="991"/>
      <c r="E56" s="991"/>
      <c r="F56" s="991"/>
      <c r="G56" s="991"/>
      <c r="H56" s="991"/>
      <c r="I56" s="991"/>
      <c r="J56" s="991"/>
      <c r="K56" s="991"/>
      <c r="L56" s="991"/>
      <c r="M56" s="991"/>
      <c r="N56" s="991"/>
      <c r="O56" s="991"/>
      <c r="P56" s="991"/>
      <c r="Q56" s="991"/>
      <c r="R56" s="991"/>
      <c r="S56" s="991"/>
      <c r="T56" s="991"/>
      <c r="U56" s="991"/>
      <c r="V56" s="991"/>
      <c r="W56" s="991"/>
      <c r="X56" s="991"/>
    </row>
    <row r="57" spans="1:24" ht="12.75">
      <c r="A57" s="142"/>
      <c r="B57" s="142"/>
      <c r="C57" s="143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71"/>
      <c r="P57" s="171"/>
      <c r="Q57" s="171"/>
      <c r="R57" s="171"/>
      <c r="S57" s="171"/>
      <c r="T57" s="171"/>
      <c r="U57" s="171"/>
      <c r="V57" s="171"/>
      <c r="W57" s="172"/>
      <c r="X57" s="143"/>
    </row>
    <row r="58" spans="1:24" ht="12.75">
      <c r="A58" s="142"/>
      <c r="B58" s="142"/>
      <c r="C58" s="143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71"/>
      <c r="P58" s="171"/>
      <c r="Q58" s="171"/>
      <c r="R58" s="171"/>
      <c r="S58" s="171"/>
      <c r="T58" s="171"/>
      <c r="U58" s="171"/>
      <c r="V58" s="171"/>
      <c r="W58" s="172"/>
      <c r="X58" s="143"/>
    </row>
    <row r="59" spans="1:24" ht="12.75">
      <c r="A59" s="142"/>
      <c r="B59" s="142"/>
      <c r="C59" s="143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71"/>
      <c r="P59" s="171"/>
      <c r="Q59" s="171"/>
      <c r="R59" s="171"/>
      <c r="S59" s="171"/>
      <c r="T59" s="171"/>
      <c r="U59" s="171"/>
      <c r="V59" s="171"/>
      <c r="W59" s="172"/>
      <c r="X59" s="143"/>
    </row>
    <row r="60" spans="1:24" ht="12.75">
      <c r="A60" s="142"/>
      <c r="B60" s="142"/>
      <c r="C60" s="143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71"/>
      <c r="P60" s="171"/>
      <c r="Q60" s="171"/>
      <c r="R60" s="171"/>
      <c r="S60" s="171"/>
      <c r="T60" s="171"/>
      <c r="U60" s="171"/>
      <c r="V60" s="171"/>
      <c r="W60" s="172"/>
      <c r="X60" s="143"/>
    </row>
  </sheetData>
  <sheetProtection formatCells="0" formatColumns="0" formatRows="0" insertHyperlinks="0" sort="0" autoFilter="0" pivotTables="0"/>
  <mergeCells count="151">
    <mergeCell ref="J20:J21"/>
    <mergeCell ref="N20:N21"/>
    <mergeCell ref="AD20:AD21"/>
    <mergeCell ref="AC17:AC18"/>
    <mergeCell ref="V20:V21"/>
    <mergeCell ref="W17:W18"/>
    <mergeCell ref="X17:X18"/>
    <mergeCell ref="AB17:AB18"/>
    <mergeCell ref="V17:V18"/>
    <mergeCell ref="AA17:AA18"/>
    <mergeCell ref="B36:C36"/>
    <mergeCell ref="B42:D42"/>
    <mergeCell ref="A46:B46"/>
    <mergeCell ref="Y20:Y21"/>
    <mergeCell ref="S20:S21"/>
    <mergeCell ref="K20:K21"/>
    <mergeCell ref="C20:C21"/>
    <mergeCell ref="R20:R21"/>
    <mergeCell ref="H20:H21"/>
    <mergeCell ref="I20:I21"/>
    <mergeCell ref="A49:B50"/>
    <mergeCell ref="A47:B47"/>
    <mergeCell ref="A48:B48"/>
    <mergeCell ref="B40:C40"/>
    <mergeCell ref="C48:Z48"/>
    <mergeCell ref="A43:O43"/>
    <mergeCell ref="C50:AD50"/>
    <mergeCell ref="C49:AD49"/>
    <mergeCell ref="O20:O21"/>
    <mergeCell ref="L20:L21"/>
    <mergeCell ref="E20:E21"/>
    <mergeCell ref="B31:C31"/>
    <mergeCell ref="B38:C38"/>
    <mergeCell ref="B25:C25"/>
    <mergeCell ref="A30:O30"/>
    <mergeCell ref="B33:C33"/>
    <mergeCell ref="A14:A22"/>
    <mergeCell ref="A25:A28"/>
    <mergeCell ref="B39:C39"/>
    <mergeCell ref="F20:F21"/>
    <mergeCell ref="G20:G21"/>
    <mergeCell ref="D17:D18"/>
    <mergeCell ref="B28:C28"/>
    <mergeCell ref="E17:E18"/>
    <mergeCell ref="B26:C26"/>
    <mergeCell ref="B20:B21"/>
    <mergeCell ref="B27:C27"/>
    <mergeCell ref="C17:C18"/>
    <mergeCell ref="D8:D9"/>
    <mergeCell ref="C51:AC51"/>
    <mergeCell ref="A51:B51"/>
    <mergeCell ref="E8:E9"/>
    <mergeCell ref="B37:C37"/>
    <mergeCell ref="B29:C29"/>
    <mergeCell ref="B32:C32"/>
    <mergeCell ref="A23:O23"/>
    <mergeCell ref="D20:D21"/>
    <mergeCell ref="G17:G18"/>
    <mergeCell ref="A56:B56"/>
    <mergeCell ref="C56:X56"/>
    <mergeCell ref="A53:B53"/>
    <mergeCell ref="B34:C34"/>
    <mergeCell ref="C53:X53"/>
    <mergeCell ref="B35:C35"/>
    <mergeCell ref="A45:B45"/>
    <mergeCell ref="A44:C44"/>
    <mergeCell ref="B41:D41"/>
    <mergeCell ref="A31:A39"/>
    <mergeCell ref="B1:Z1"/>
    <mergeCell ref="A8:B9"/>
    <mergeCell ref="X15:X16"/>
    <mergeCell ref="A13:O13"/>
    <mergeCell ref="B2:Z3"/>
    <mergeCell ref="O8:O9"/>
    <mergeCell ref="P8:P9"/>
    <mergeCell ref="Q8:Q9"/>
    <mergeCell ref="V8:V9"/>
    <mergeCell ref="A10:A12"/>
    <mergeCell ref="AB20:AB21"/>
    <mergeCell ref="Z15:Z16"/>
    <mergeCell ref="Q17:Q18"/>
    <mergeCell ref="R17:R18"/>
    <mergeCell ref="AA20:AA21"/>
    <mergeCell ref="W20:W21"/>
    <mergeCell ref="X20:X21"/>
    <mergeCell ref="Q20:Q21"/>
    <mergeCell ref="T20:T21"/>
    <mergeCell ref="U20:U21"/>
    <mergeCell ref="AD15:AD16"/>
    <mergeCell ref="S17:S18"/>
    <mergeCell ref="H17:H18"/>
    <mergeCell ref="I17:I18"/>
    <mergeCell ref="J17:J18"/>
    <mergeCell ref="Z17:Z18"/>
    <mergeCell ref="K17:K18"/>
    <mergeCell ref="A24:Z24"/>
    <mergeCell ref="C8:C9"/>
    <mergeCell ref="X8:X9"/>
    <mergeCell ref="B17:B18"/>
    <mergeCell ref="Z20:Z21"/>
    <mergeCell ref="B15:B16"/>
    <mergeCell ref="Y17:Y18"/>
    <mergeCell ref="P20:P21"/>
    <mergeCell ref="Y15:Y16"/>
    <mergeCell ref="H8:H9"/>
    <mergeCell ref="I8:I9"/>
    <mergeCell ref="F8:F9"/>
    <mergeCell ref="J8:J9"/>
    <mergeCell ref="G8:G9"/>
    <mergeCell ref="L8:L9"/>
    <mergeCell ref="T17:T18"/>
    <mergeCell ref="S8:S9"/>
    <mergeCell ref="F17:F18"/>
    <mergeCell ref="AC8:AC9"/>
    <mergeCell ref="AA15:AA16"/>
    <mergeCell ref="AD8:AD9"/>
    <mergeCell ref="U17:U18"/>
    <mergeCell ref="O17:O18"/>
    <mergeCell ref="AD17:AD18"/>
    <mergeCell ref="AA8:AA9"/>
    <mergeCell ref="AB8:AB9"/>
    <mergeCell ref="AB15:AB16"/>
    <mergeCell ref="W15:W16"/>
    <mergeCell ref="AC20:AC21"/>
    <mergeCell ref="K8:K9"/>
    <mergeCell ref="T8:T9"/>
    <mergeCell ref="U8:U9"/>
    <mergeCell ref="L17:L18"/>
    <mergeCell ref="P17:P18"/>
    <mergeCell ref="R8:R9"/>
    <mergeCell ref="N8:N9"/>
    <mergeCell ref="N17:N18"/>
    <mergeCell ref="AC15:AC16"/>
    <mergeCell ref="AE8:AE9"/>
    <mergeCell ref="AE15:AE16"/>
    <mergeCell ref="AE17:AE18"/>
    <mergeCell ref="AE20:AE21"/>
    <mergeCell ref="M8:M9"/>
    <mergeCell ref="M17:M18"/>
    <mergeCell ref="M20:M21"/>
    <mergeCell ref="Z8:Z9"/>
    <mergeCell ref="W8:W9"/>
    <mergeCell ref="Y8:Y9"/>
    <mergeCell ref="AF8:AF9"/>
    <mergeCell ref="AF15:AF16"/>
    <mergeCell ref="AF17:AF18"/>
    <mergeCell ref="AF20:AF21"/>
    <mergeCell ref="AG8:AG9"/>
    <mergeCell ref="AG15:AG16"/>
    <mergeCell ref="AG17:AG18"/>
    <mergeCell ref="AG20:AG21"/>
  </mergeCells>
  <dataValidations count="12">
    <dataValidation type="list" allowBlank="1" showInputMessage="1" showErrorMessage="1" sqref="D11:N12 D44:N44 E31:N42 D26:N29 D20:N22 D31:D40">
      <formula1>$AM$10:$AM$13</formula1>
    </dataValidation>
    <dataValidation type="list" allowBlank="1" showInputMessage="1" showErrorMessage="1" sqref="D45:N45">
      <formula1>$AO$10:$AO$14</formula1>
    </dataValidation>
    <dataValidation type="list" allowBlank="1" showInputMessage="1" showErrorMessage="1" sqref="D47:N47">
      <formula1>$AP$10:$AP$15</formula1>
    </dataValidation>
    <dataValidation type="list" allowBlank="1" showInputMessage="1" showErrorMessage="1" sqref="D46:N46">
      <formula1>$AQ$10:$AQ$16</formula1>
    </dataValidation>
    <dataValidation type="list" allowBlank="1" showInputMessage="1" showErrorMessage="1" sqref="D25:N25">
      <formula1>$AL$10:$AL$14</formula1>
    </dataValidation>
    <dataValidation type="list" allowBlank="1" showInputMessage="1" showErrorMessage="1" sqref="C51">
      <formula1>$AN$10:$AN$16</formula1>
    </dataValidation>
    <dataValidation type="list" allowBlank="1" showInputMessage="1" showErrorMessage="1" sqref="C50">
      <formula1>$AT$10:$AT$16</formula1>
    </dataValidation>
    <dataValidation type="list" allowBlank="1" showInputMessage="1" showErrorMessage="1" sqref="C49">
      <formula1>$AS$10:$AS$16</formula1>
    </dataValidation>
    <dataValidation type="list" allowBlank="1" showInputMessage="1" showErrorMessage="1" sqref="A53:B53">
      <formula1>$AS$19:$AS$23</formula1>
    </dataValidation>
    <dataValidation type="list" allowBlank="1" showInputMessage="1" showErrorMessage="1" sqref="C56:X56">
      <formula1>$AV$19:$AV$22</formula1>
    </dataValidation>
    <dataValidation type="list" allowBlank="1" showInputMessage="1" showErrorMessage="1" sqref="A56:B56">
      <formula1>$AP$19:$AP$23</formula1>
    </dataValidation>
    <dataValidation type="list" allowBlank="1" showInputMessage="1" showErrorMessage="1" sqref="C53:X53">
      <formula1>$AT$19:$AT$27</formula1>
    </dataValidation>
  </dataValidations>
  <printOptions horizontalCentered="1"/>
  <pageMargins left="0.1968503937007874" right="0.15748031496062992" top="0.5118110236220472" bottom="0.31496062992125984" header="0" footer="0.3937007874015748"/>
  <pageSetup horizontalDpi="300" verticalDpi="300" orientation="portrait" paperSize="9" scale="59" r:id="rId4"/>
  <headerFooter alignWithMargins="0">
    <oddHeader>&amp;LПРИЛОЖЕНИЕ №2 К ИЗМЕНЕНИЯМ 
В Порядок формирования и использования специальных резервов на покрытие возможных убытков по активам и операциям, не отраженнм на балансе,  УТВЕРЖДЕННЫМ РЕШЕНИЕМ ЗАСЕДАНИЯ ПРАВЛЕНИЯ №59 ОТ 30.09.2014
</oddHeader>
    <oddFooter>&amp;L&amp;"Arial Cyr,курсив"&amp;8*для юридических лиц и индивидуальных предпринимателей, ведущих бухгалтерский учет, кредитуемых по стандартной процедуре</oddFooter>
  </headerFooter>
  <rowBreaks count="1" manualBreakCount="1">
    <brk id="56" max="27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3"/>
  <sheetViews>
    <sheetView view="pageBreakPreview" zoomScaleSheetLayoutView="100" workbookViewId="0" topLeftCell="A4">
      <selection activeCell="B10" sqref="B10:D10"/>
    </sheetView>
  </sheetViews>
  <sheetFormatPr defaultColWidth="9.00390625" defaultRowHeight="12.75"/>
  <cols>
    <col min="1" max="1" width="2.375" style="265" customWidth="1"/>
    <col min="2" max="2" width="40.75390625" style="265" customWidth="1"/>
    <col min="3" max="3" width="11.875" style="265" customWidth="1"/>
    <col min="4" max="4" width="25.875" style="265" customWidth="1"/>
    <col min="5" max="5" width="10.25390625" style="265" hidden="1" customWidth="1"/>
    <col min="6" max="6" width="10.75390625" style="265" hidden="1" customWidth="1"/>
    <col min="7" max="9" width="10.75390625" style="265" customWidth="1"/>
    <col min="10" max="11" width="10.75390625" style="265" hidden="1" customWidth="1"/>
    <col min="12" max="13" width="11.125" style="265" hidden="1" customWidth="1"/>
    <col min="14" max="15" width="9.125" style="265" hidden="1" customWidth="1"/>
    <col min="16" max="16" width="9.00390625" style="265" hidden="1" customWidth="1"/>
    <col min="17" max="17" width="10.00390625" style="265" customWidth="1"/>
    <col min="18" max="18" width="9.75390625" style="265" hidden="1" customWidth="1"/>
    <col min="19" max="19" width="11.00390625" style="265" hidden="1" customWidth="1"/>
    <col min="20" max="21" width="11.875" style="265" hidden="1" customWidth="1"/>
    <col min="22" max="22" width="13.125" style="265" customWidth="1"/>
    <col min="23" max="23" width="0" style="265" hidden="1" customWidth="1"/>
    <col min="24" max="24" width="8.875" style="265" hidden="1" customWidth="1"/>
    <col min="25" max="32" width="9.125" style="265" hidden="1" customWidth="1"/>
    <col min="33" max="33" width="56.875" style="265" hidden="1" customWidth="1"/>
    <col min="34" max="35" width="9.125" style="265" hidden="1" customWidth="1"/>
    <col min="36" max="36" width="21.875" style="265" hidden="1" customWidth="1"/>
    <col min="37" max="43" width="9.125" style="265" hidden="1" customWidth="1"/>
    <col min="44" max="16384" width="9.125" style="265" customWidth="1"/>
  </cols>
  <sheetData>
    <row r="1" spans="1:21" ht="12.75">
      <c r="A1" s="2"/>
      <c r="B1" s="1028" t="s">
        <v>435</v>
      </c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</row>
    <row r="2" spans="1:21" ht="15" customHeight="1">
      <c r="A2" s="2"/>
      <c r="B2" s="1029" t="s">
        <v>330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</row>
    <row r="3" spans="1:21" ht="15" customHeight="1">
      <c r="A3" s="2"/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</row>
    <row r="4" spans="1:14" ht="12.75">
      <c r="A4" s="2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</row>
    <row r="5" spans="1:14" s="272" customFormat="1" ht="13.5">
      <c r="A5" s="126"/>
      <c r="B5" s="269" t="s">
        <v>325</v>
      </c>
      <c r="C5" s="269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1:33" s="272" customFormat="1" ht="13.5">
      <c r="A6" s="126"/>
      <c r="B6" s="269">
        <f>'баланс взаимосв.комп'!B3</f>
        <v>0</v>
      </c>
      <c r="C6" s="269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  <c r="AG6" s="2" t="s">
        <v>327</v>
      </c>
    </row>
    <row r="7" spans="1:33" s="272" customFormat="1" ht="13.5">
      <c r="A7" s="126"/>
      <c r="B7" s="273"/>
      <c r="C7" s="269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1"/>
      <c r="AG7" s="2" t="s">
        <v>333</v>
      </c>
    </row>
    <row r="8" spans="1:33" s="272" customFormat="1" ht="19.5" customHeight="1" thickBot="1">
      <c r="A8" s="1026" t="s">
        <v>213</v>
      </c>
      <c r="B8" s="1027"/>
      <c r="C8" s="1027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218"/>
      <c r="AG8" s="2" t="s">
        <v>334</v>
      </c>
    </row>
    <row r="9" spans="1:33" s="272" customFormat="1" ht="40.5" customHeight="1" thickBot="1">
      <c r="A9" s="975" t="s">
        <v>399</v>
      </c>
      <c r="B9" s="975"/>
      <c r="C9" s="975"/>
      <c r="D9" s="975"/>
      <c r="E9" s="260">
        <v>41640</v>
      </c>
      <c r="F9" s="260">
        <v>41730</v>
      </c>
      <c r="G9" s="260">
        <v>41821</v>
      </c>
      <c r="H9" s="260">
        <v>41913</v>
      </c>
      <c r="I9" s="260">
        <v>42005</v>
      </c>
      <c r="J9" s="260">
        <v>42095</v>
      </c>
      <c r="K9" s="260">
        <v>42186</v>
      </c>
      <c r="L9" s="260">
        <v>42278</v>
      </c>
      <c r="M9" s="260">
        <v>42370</v>
      </c>
      <c r="N9" s="259" t="s">
        <v>354</v>
      </c>
      <c r="O9" s="259" t="s">
        <v>355</v>
      </c>
      <c r="P9" s="259" t="s">
        <v>351</v>
      </c>
      <c r="Q9" s="259" t="s">
        <v>356</v>
      </c>
      <c r="R9" s="291" t="s">
        <v>395</v>
      </c>
      <c r="S9" s="127" t="s">
        <v>396</v>
      </c>
      <c r="T9" s="127" t="s">
        <v>397</v>
      </c>
      <c r="U9" s="127" t="s">
        <v>398</v>
      </c>
      <c r="AG9" s="2" t="s">
        <v>335</v>
      </c>
    </row>
    <row r="10" spans="1:33" s="272" customFormat="1" ht="31.5" customHeight="1">
      <c r="A10" s="1024"/>
      <c r="B10" s="1030" t="s">
        <v>401</v>
      </c>
      <c r="C10" s="1030"/>
      <c r="D10" s="1030"/>
      <c r="E10" s="220" t="s">
        <v>3</v>
      </c>
      <c r="F10" s="220" t="s">
        <v>3</v>
      </c>
      <c r="G10" s="220" t="s">
        <v>3</v>
      </c>
      <c r="H10" s="220" t="s">
        <v>3</v>
      </c>
      <c r="I10" s="220" t="s">
        <v>3</v>
      </c>
      <c r="J10" s="220" t="s">
        <v>3</v>
      </c>
      <c r="K10" s="220" t="s">
        <v>3</v>
      </c>
      <c r="L10" s="220" t="s">
        <v>3</v>
      </c>
      <c r="M10" s="220" t="s">
        <v>3</v>
      </c>
      <c r="N10" s="300" t="str">
        <f aca="true" t="shared" si="0" ref="N10:U11">IF(F10=$Z$15,1," ")</f>
        <v> </v>
      </c>
      <c r="O10" s="300" t="str">
        <f t="shared" si="0"/>
        <v> </v>
      </c>
      <c r="P10" s="300" t="str">
        <f t="shared" si="0"/>
        <v> </v>
      </c>
      <c r="Q10" s="300" t="str">
        <f t="shared" si="0"/>
        <v> </v>
      </c>
      <c r="R10" s="300" t="str">
        <f t="shared" si="0"/>
        <v> </v>
      </c>
      <c r="S10" s="300" t="str">
        <f t="shared" si="0"/>
        <v> </v>
      </c>
      <c r="T10" s="300" t="str">
        <f t="shared" si="0"/>
        <v> </v>
      </c>
      <c r="U10" s="300" t="str">
        <f t="shared" si="0"/>
        <v> </v>
      </c>
      <c r="AG10" s="2"/>
    </row>
    <row r="11" spans="1:33" s="272" customFormat="1" ht="39.75" customHeight="1">
      <c r="A11" s="1025"/>
      <c r="B11" s="1030" t="s">
        <v>402</v>
      </c>
      <c r="C11" s="1030"/>
      <c r="D11" s="1030"/>
      <c r="E11" s="220" t="s">
        <v>3</v>
      </c>
      <c r="F11" s="220" t="s">
        <v>3</v>
      </c>
      <c r="G11" s="220" t="s">
        <v>3</v>
      </c>
      <c r="H11" s="220" t="s">
        <v>3</v>
      </c>
      <c r="I11" s="220" t="s">
        <v>3</v>
      </c>
      <c r="J11" s="220" t="s">
        <v>3</v>
      </c>
      <c r="K11" s="220" t="s">
        <v>3</v>
      </c>
      <c r="L11" s="220" t="s">
        <v>3</v>
      </c>
      <c r="M11" s="220" t="s">
        <v>3</v>
      </c>
      <c r="N11" s="300" t="str">
        <f t="shared" si="0"/>
        <v> </v>
      </c>
      <c r="O11" s="300" t="str">
        <f t="shared" si="0"/>
        <v> </v>
      </c>
      <c r="P11" s="300" t="str">
        <f t="shared" si="0"/>
        <v> </v>
      </c>
      <c r="Q11" s="300" t="str">
        <f t="shared" si="0"/>
        <v> </v>
      </c>
      <c r="R11" s="300" t="str">
        <f t="shared" si="0"/>
        <v> </v>
      </c>
      <c r="S11" s="300" t="str">
        <f t="shared" si="0"/>
        <v> </v>
      </c>
      <c r="T11" s="300" t="str">
        <f t="shared" si="0"/>
        <v> </v>
      </c>
      <c r="U11" s="300" t="str">
        <f t="shared" si="0"/>
        <v> </v>
      </c>
      <c r="V11" s="309" t="s">
        <v>298</v>
      </c>
      <c r="AG11" s="2"/>
    </row>
    <row r="12" spans="1:33" s="272" customFormat="1" ht="17.25" customHeight="1">
      <c r="A12" s="985" t="s">
        <v>415</v>
      </c>
      <c r="B12" s="985"/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259">
        <f>SUM(N10:N11)</f>
        <v>0</v>
      </c>
      <c r="O12" s="259">
        <f aca="true" t="shared" si="1" ref="O12:U12">SUM(O10:O11)</f>
        <v>0</v>
      </c>
      <c r="P12" s="259">
        <f t="shared" si="1"/>
        <v>0</v>
      </c>
      <c r="Q12" s="259">
        <f t="shared" si="1"/>
        <v>0</v>
      </c>
      <c r="R12" s="259">
        <f t="shared" si="1"/>
        <v>0</v>
      </c>
      <c r="S12" s="259">
        <f t="shared" si="1"/>
        <v>0</v>
      </c>
      <c r="T12" s="259">
        <f t="shared" si="1"/>
        <v>0</v>
      </c>
      <c r="U12" s="259">
        <f t="shared" si="1"/>
        <v>0</v>
      </c>
      <c r="AG12" s="2"/>
    </row>
    <row r="13" spans="1:34" ht="27" customHeight="1">
      <c r="A13" s="1010"/>
      <c r="B13" s="1001" t="s">
        <v>410</v>
      </c>
      <c r="C13" s="1001"/>
      <c r="D13" s="1001"/>
      <c r="E13" s="220" t="s">
        <v>221</v>
      </c>
      <c r="F13" s="220" t="s">
        <v>221</v>
      </c>
      <c r="G13" s="220" t="s">
        <v>221</v>
      </c>
      <c r="H13" s="220" t="s">
        <v>221</v>
      </c>
      <c r="I13" s="220" t="s">
        <v>221</v>
      </c>
      <c r="J13" s="220" t="s">
        <v>221</v>
      </c>
      <c r="K13" s="220" t="s">
        <v>221</v>
      </c>
      <c r="L13" s="220" t="s">
        <v>221</v>
      </c>
      <c r="M13" s="220" t="s">
        <v>221</v>
      </c>
      <c r="N13" s="300" t="str">
        <f aca="true" t="shared" si="2" ref="N13:U13">IF(F13=$Z$15,1," ")</f>
        <v> </v>
      </c>
      <c r="O13" s="300" t="str">
        <f t="shared" si="2"/>
        <v> </v>
      </c>
      <c r="P13" s="300" t="str">
        <f t="shared" si="2"/>
        <v> </v>
      </c>
      <c r="Q13" s="300" t="str">
        <f t="shared" si="2"/>
        <v> </v>
      </c>
      <c r="R13" s="300" t="str">
        <f t="shared" si="2"/>
        <v> </v>
      </c>
      <c r="S13" s="300" t="str">
        <f t="shared" si="2"/>
        <v> </v>
      </c>
      <c r="T13" s="300" t="str">
        <f t="shared" si="2"/>
        <v> </v>
      </c>
      <c r="U13" s="300" t="str">
        <f t="shared" si="2"/>
        <v> </v>
      </c>
      <c r="Z13" s="7" t="s">
        <v>313</v>
      </c>
      <c r="AA13" s="7" t="s">
        <v>312</v>
      </c>
      <c r="AB13" s="7" t="s">
        <v>311</v>
      </c>
      <c r="AC13" s="7" t="s">
        <v>310</v>
      </c>
      <c r="AD13" s="7" t="s">
        <v>308</v>
      </c>
      <c r="AE13" s="7" t="s">
        <v>309</v>
      </c>
      <c r="AF13" s="7"/>
      <c r="AG13" s="2" t="s">
        <v>336</v>
      </c>
      <c r="AH13" s="7"/>
    </row>
    <row r="14" spans="1:34" ht="25.5" customHeight="1">
      <c r="A14" s="1010"/>
      <c r="B14" s="1001" t="s">
        <v>411</v>
      </c>
      <c r="C14" s="1001"/>
      <c r="D14" s="1001"/>
      <c r="E14" s="220" t="s">
        <v>3</v>
      </c>
      <c r="F14" s="220" t="s">
        <v>3</v>
      </c>
      <c r="G14" s="220" t="s">
        <v>3</v>
      </c>
      <c r="H14" s="220" t="s">
        <v>3</v>
      </c>
      <c r="I14" s="220" t="s">
        <v>3</v>
      </c>
      <c r="J14" s="220" t="s">
        <v>3</v>
      </c>
      <c r="K14" s="220" t="s">
        <v>3</v>
      </c>
      <c r="L14" s="220" t="s">
        <v>3</v>
      </c>
      <c r="M14" s="220" t="s">
        <v>3</v>
      </c>
      <c r="N14" s="300" t="str">
        <f>IF(F14=$AA$15," ",1)</f>
        <v> </v>
      </c>
      <c r="O14" s="300" t="str">
        <f aca="true" t="shared" si="3" ref="O14:U14">IF(G14=$AA$15," ",1)</f>
        <v> </v>
      </c>
      <c r="P14" s="300" t="str">
        <f t="shared" si="3"/>
        <v> </v>
      </c>
      <c r="Q14" s="300" t="str">
        <f t="shared" si="3"/>
        <v> </v>
      </c>
      <c r="R14" s="300" t="str">
        <f t="shared" si="3"/>
        <v> </v>
      </c>
      <c r="S14" s="300" t="str">
        <f t="shared" si="3"/>
        <v> </v>
      </c>
      <c r="T14" s="300" t="str">
        <f t="shared" si="3"/>
        <v> </v>
      </c>
      <c r="U14" s="300" t="str">
        <f t="shared" si="3"/>
        <v> </v>
      </c>
      <c r="V14" s="308" t="s">
        <v>233</v>
      </c>
      <c r="Z14" s="123" t="s">
        <v>221</v>
      </c>
      <c r="AA14" s="123" t="s">
        <v>8</v>
      </c>
      <c r="AB14" s="123" t="s">
        <v>229</v>
      </c>
      <c r="AC14" s="123" t="s">
        <v>212</v>
      </c>
      <c r="AD14" s="123" t="s">
        <v>304</v>
      </c>
      <c r="AE14" s="123" t="s">
        <v>3</v>
      </c>
      <c r="AF14" s="123"/>
      <c r="AG14" s="2" t="s">
        <v>314</v>
      </c>
      <c r="AH14" s="118" t="s">
        <v>331</v>
      </c>
    </row>
    <row r="15" spans="1:34" ht="26.25" customHeight="1">
      <c r="A15" s="1010"/>
      <c r="B15" s="1001" t="s">
        <v>412</v>
      </c>
      <c r="C15" s="1001"/>
      <c r="D15" s="1001"/>
      <c r="E15" s="220" t="s">
        <v>3</v>
      </c>
      <c r="F15" s="220" t="s">
        <v>3</v>
      </c>
      <c r="G15" s="220" t="s">
        <v>3</v>
      </c>
      <c r="H15" s="220" t="s">
        <v>3</v>
      </c>
      <c r="I15" s="220" t="s">
        <v>3</v>
      </c>
      <c r="J15" s="220" t="s">
        <v>3</v>
      </c>
      <c r="K15" s="220" t="s">
        <v>3</v>
      </c>
      <c r="L15" s="220" t="s">
        <v>3</v>
      </c>
      <c r="M15" s="220" t="s">
        <v>3</v>
      </c>
      <c r="N15" s="300" t="str">
        <f>IF(F15=$AA$15," ",1)</f>
        <v> </v>
      </c>
      <c r="O15" s="300" t="str">
        <f aca="true" t="shared" si="4" ref="O15:U17">IF(G15=$AA$15," ",1)</f>
        <v> </v>
      </c>
      <c r="P15" s="300" t="str">
        <f t="shared" si="4"/>
        <v> </v>
      </c>
      <c r="Q15" s="300" t="str">
        <f t="shared" si="4"/>
        <v> </v>
      </c>
      <c r="R15" s="300" t="str">
        <f t="shared" si="4"/>
        <v> </v>
      </c>
      <c r="S15" s="300" t="str">
        <f t="shared" si="4"/>
        <v> </v>
      </c>
      <c r="T15" s="300" t="str">
        <f t="shared" si="4"/>
        <v> </v>
      </c>
      <c r="U15" s="300" t="str">
        <f t="shared" si="4"/>
        <v> </v>
      </c>
      <c r="Z15" s="123" t="s">
        <v>218</v>
      </c>
      <c r="AA15" s="123" t="s">
        <v>3</v>
      </c>
      <c r="AB15" s="123" t="s">
        <v>299</v>
      </c>
      <c r="AC15" s="123" t="s">
        <v>302</v>
      </c>
      <c r="AD15" s="123">
        <v>1</v>
      </c>
      <c r="AE15" s="123" t="s">
        <v>305</v>
      </c>
      <c r="AF15" s="123"/>
      <c r="AG15" s="2" t="s">
        <v>315</v>
      </c>
      <c r="AH15" s="118" t="s">
        <v>332</v>
      </c>
    </row>
    <row r="16" spans="1:34" ht="15.75" customHeight="1">
      <c r="A16" s="1010"/>
      <c r="B16" s="1001" t="s">
        <v>417</v>
      </c>
      <c r="C16" s="1001"/>
      <c r="D16" s="1001"/>
      <c r="E16" s="220" t="s">
        <v>3</v>
      </c>
      <c r="F16" s="220" t="s">
        <v>3</v>
      </c>
      <c r="G16" s="220" t="s">
        <v>3</v>
      </c>
      <c r="H16" s="220" t="s">
        <v>3</v>
      </c>
      <c r="I16" s="220" t="s">
        <v>3</v>
      </c>
      <c r="J16" s="220" t="s">
        <v>3</v>
      </c>
      <c r="K16" s="220" t="s">
        <v>3</v>
      </c>
      <c r="L16" s="220" t="s">
        <v>3</v>
      </c>
      <c r="M16" s="220" t="s">
        <v>3</v>
      </c>
      <c r="N16" s="300" t="str">
        <f>IF(F16=$AA$15," ",1)</f>
        <v> </v>
      </c>
      <c r="O16" s="300" t="str">
        <f t="shared" si="4"/>
        <v> </v>
      </c>
      <c r="P16" s="300" t="str">
        <f t="shared" si="4"/>
        <v> </v>
      </c>
      <c r="Q16" s="300" t="str">
        <f t="shared" si="4"/>
        <v> </v>
      </c>
      <c r="R16" s="300" t="str">
        <f t="shared" si="4"/>
        <v> </v>
      </c>
      <c r="S16" s="300" t="str">
        <f t="shared" si="4"/>
        <v> </v>
      </c>
      <c r="T16" s="300" t="str">
        <f t="shared" si="4"/>
        <v> </v>
      </c>
      <c r="U16" s="300" t="str">
        <f t="shared" si="4"/>
        <v> </v>
      </c>
      <c r="Z16" s="123"/>
      <c r="AA16" s="123"/>
      <c r="AB16" s="123"/>
      <c r="AC16" s="123"/>
      <c r="AD16" s="123"/>
      <c r="AE16" s="123"/>
      <c r="AF16" s="123"/>
      <c r="AG16" s="2"/>
      <c r="AH16" s="118"/>
    </row>
    <row r="17" spans="1:34" ht="63" customHeight="1">
      <c r="A17" s="1010"/>
      <c r="B17" s="1001" t="s">
        <v>413</v>
      </c>
      <c r="C17" s="1001"/>
      <c r="D17" s="1001"/>
      <c r="E17" s="220" t="s">
        <v>3</v>
      </c>
      <c r="F17" s="220" t="s">
        <v>3</v>
      </c>
      <c r="G17" s="220" t="s">
        <v>3</v>
      </c>
      <c r="H17" s="220" t="s">
        <v>3</v>
      </c>
      <c r="I17" s="220" t="s">
        <v>3</v>
      </c>
      <c r="J17" s="220" t="s">
        <v>3</v>
      </c>
      <c r="K17" s="220" t="s">
        <v>3</v>
      </c>
      <c r="L17" s="220" t="s">
        <v>3</v>
      </c>
      <c r="M17" s="220" t="s">
        <v>3</v>
      </c>
      <c r="N17" s="300" t="str">
        <f>IF(F17=$AA$15," ",1)</f>
        <v> </v>
      </c>
      <c r="O17" s="300" t="str">
        <f t="shared" si="4"/>
        <v> </v>
      </c>
      <c r="P17" s="300" t="str">
        <f t="shared" si="4"/>
        <v> </v>
      </c>
      <c r="Q17" s="300" t="str">
        <f t="shared" si="4"/>
        <v> </v>
      </c>
      <c r="R17" s="300" t="str">
        <f t="shared" si="4"/>
        <v> </v>
      </c>
      <c r="S17" s="300" t="str">
        <f t="shared" si="4"/>
        <v> </v>
      </c>
      <c r="T17" s="300" t="str">
        <f t="shared" si="4"/>
        <v> </v>
      </c>
      <c r="U17" s="300" t="str">
        <f t="shared" si="4"/>
        <v> </v>
      </c>
      <c r="Z17" s="123" t="s">
        <v>345</v>
      </c>
      <c r="AA17" s="123"/>
      <c r="AB17" s="123" t="s">
        <v>249</v>
      </c>
      <c r="AC17" s="123" t="s">
        <v>303</v>
      </c>
      <c r="AD17" s="123">
        <v>2</v>
      </c>
      <c r="AE17" s="123" t="s">
        <v>316</v>
      </c>
      <c r="AF17" s="123"/>
      <c r="AG17" s="2" t="s">
        <v>317</v>
      </c>
      <c r="AH17" s="118"/>
    </row>
    <row r="18" spans="1:34" ht="15.75" customHeight="1">
      <c r="A18" s="1031" t="s">
        <v>431</v>
      </c>
      <c r="B18" s="1032"/>
      <c r="C18" s="1032"/>
      <c r="D18" s="1032"/>
      <c r="E18" s="1032"/>
      <c r="F18" s="1032"/>
      <c r="G18" s="1032"/>
      <c r="H18" s="1032"/>
      <c r="I18" s="1033"/>
      <c r="J18" s="226"/>
      <c r="K18" s="226"/>
      <c r="L18" s="226"/>
      <c r="M18" s="226"/>
      <c r="N18" s="206">
        <f aca="true" t="shared" si="5" ref="N18:U18">SUM(N13:N17)</f>
        <v>0</v>
      </c>
      <c r="O18" s="206">
        <f t="shared" si="5"/>
        <v>0</v>
      </c>
      <c r="P18" s="206">
        <f t="shared" si="5"/>
        <v>0</v>
      </c>
      <c r="Q18" s="206">
        <f t="shared" si="5"/>
        <v>0</v>
      </c>
      <c r="R18" s="207">
        <f t="shared" si="5"/>
        <v>0</v>
      </c>
      <c r="S18" s="207">
        <f t="shared" si="5"/>
        <v>0</v>
      </c>
      <c r="T18" s="207">
        <f t="shared" si="5"/>
        <v>0</v>
      </c>
      <c r="U18" s="207">
        <f t="shared" si="5"/>
        <v>0</v>
      </c>
      <c r="Z18" s="123"/>
      <c r="AA18" s="123"/>
      <c r="AB18" s="123" t="s">
        <v>300</v>
      </c>
      <c r="AC18" s="123"/>
      <c r="AD18" s="123">
        <v>3</v>
      </c>
      <c r="AE18" s="123" t="s">
        <v>306</v>
      </c>
      <c r="AF18" s="123"/>
      <c r="AG18" s="2" t="s">
        <v>318</v>
      </c>
      <c r="AH18" s="118"/>
    </row>
    <row r="19" spans="1:34" ht="24" customHeight="1">
      <c r="A19" s="1034"/>
      <c r="B19" s="978" t="s">
        <v>407</v>
      </c>
      <c r="C19" s="978"/>
      <c r="D19" s="978"/>
      <c r="E19" s="1037">
        <f>'баланс взаимосв.комп'!K110</f>
        <v>6492618</v>
      </c>
      <c r="F19" s="1037">
        <f>'баланс взаимосв.комп'!L110</f>
        <v>0</v>
      </c>
      <c r="G19" s="1037">
        <f>'баланс взаимосв.комп'!I79</f>
        <v>10389096</v>
      </c>
      <c r="H19" s="1037">
        <f>'баланс взаимосв.комп'!J79</f>
        <v>16200164</v>
      </c>
      <c r="I19" s="1037">
        <f>'баланс взаимосв.комп'!K79</f>
        <v>22692782</v>
      </c>
      <c r="J19" s="1037" t="e">
        <f>'баланс взаимосв.комп'!#REF!</f>
        <v>#REF!</v>
      </c>
      <c r="K19" s="1037">
        <f>'баланс взаимосв.комп'!S110</f>
        <v>0</v>
      </c>
      <c r="L19" s="1037">
        <f>'баланс взаимосв.комп'!T110</f>
        <v>0</v>
      </c>
      <c r="M19" s="1037">
        <f>'баланс взаимосв.комп'!U110</f>
        <v>0</v>
      </c>
      <c r="N19" s="980">
        <f aca="true" t="shared" si="6" ref="N19:U19">IF(F19=0,1," ")</f>
        <v>1</v>
      </c>
      <c r="O19" s="980" t="str">
        <f t="shared" si="6"/>
        <v> </v>
      </c>
      <c r="P19" s="980" t="str">
        <f t="shared" si="6"/>
        <v> </v>
      </c>
      <c r="Q19" s="980" t="str">
        <f t="shared" si="6"/>
        <v> </v>
      </c>
      <c r="R19" s="980" t="e">
        <f t="shared" si="6"/>
        <v>#REF!</v>
      </c>
      <c r="S19" s="980">
        <f t="shared" si="6"/>
        <v>1</v>
      </c>
      <c r="T19" s="980">
        <f t="shared" si="6"/>
        <v>1</v>
      </c>
      <c r="U19" s="980">
        <f t="shared" si="6"/>
        <v>1</v>
      </c>
      <c r="Z19" s="123"/>
      <c r="AA19" s="123"/>
      <c r="AB19" s="123" t="s">
        <v>301</v>
      </c>
      <c r="AC19" s="123"/>
      <c r="AD19" s="123"/>
      <c r="AE19" s="123" t="s">
        <v>307</v>
      </c>
      <c r="AF19" s="123"/>
      <c r="AG19" s="2" t="s">
        <v>319</v>
      </c>
      <c r="AH19" s="2"/>
    </row>
    <row r="20" spans="1:34" ht="19.5" customHeight="1">
      <c r="A20" s="1035"/>
      <c r="B20" s="978"/>
      <c r="C20" s="978"/>
      <c r="D20" s="978"/>
      <c r="E20" s="1037"/>
      <c r="F20" s="1037"/>
      <c r="G20" s="1037"/>
      <c r="H20" s="1037"/>
      <c r="I20" s="1037"/>
      <c r="J20" s="1037"/>
      <c r="K20" s="1037"/>
      <c r="L20" s="1037"/>
      <c r="M20" s="1037"/>
      <c r="N20" s="981"/>
      <c r="O20" s="981"/>
      <c r="P20" s="981"/>
      <c r="Q20" s="981"/>
      <c r="R20" s="981"/>
      <c r="S20" s="981"/>
      <c r="T20" s="981"/>
      <c r="U20" s="981"/>
      <c r="Z20" s="123"/>
      <c r="AA20" s="123"/>
      <c r="AB20" s="123"/>
      <c r="AC20" s="123"/>
      <c r="AD20" s="123"/>
      <c r="AE20" s="123"/>
      <c r="AF20" s="123"/>
      <c r="AG20" s="2"/>
      <c r="AH20" s="2"/>
    </row>
    <row r="21" spans="1:34" ht="38.25" customHeight="1">
      <c r="A21" s="1035"/>
      <c r="B21" s="992" t="s">
        <v>420</v>
      </c>
      <c r="C21" s="992"/>
      <c r="D21" s="992"/>
      <c r="E21" s="229" t="s">
        <v>3</v>
      </c>
      <c r="F21" s="229" t="s">
        <v>3</v>
      </c>
      <c r="G21" s="229" t="s">
        <v>3</v>
      </c>
      <c r="H21" s="229" t="s">
        <v>3</v>
      </c>
      <c r="I21" s="229" t="s">
        <v>3</v>
      </c>
      <c r="J21" s="229" t="s">
        <v>3</v>
      </c>
      <c r="K21" s="229" t="s">
        <v>3</v>
      </c>
      <c r="L21" s="229" t="s">
        <v>3</v>
      </c>
      <c r="M21" s="229" t="s">
        <v>3</v>
      </c>
      <c r="N21" s="302" t="str">
        <f aca="true" t="shared" si="7" ref="N21:U24">IF(F21=$AA$15," ",1)</f>
        <v> </v>
      </c>
      <c r="O21" s="302" t="str">
        <f t="shared" si="7"/>
        <v> </v>
      </c>
      <c r="P21" s="302" t="str">
        <f t="shared" si="7"/>
        <v> </v>
      </c>
      <c r="Q21" s="302" t="str">
        <f t="shared" si="7"/>
        <v> </v>
      </c>
      <c r="R21" s="302" t="str">
        <f t="shared" si="7"/>
        <v> </v>
      </c>
      <c r="S21" s="302" t="str">
        <f t="shared" si="7"/>
        <v> </v>
      </c>
      <c r="T21" s="302" t="str">
        <f t="shared" si="7"/>
        <v> </v>
      </c>
      <c r="U21" s="302" t="str">
        <f t="shared" si="7"/>
        <v> </v>
      </c>
      <c r="Z21" s="123"/>
      <c r="AA21" s="123"/>
      <c r="AB21" s="123"/>
      <c r="AC21" s="123"/>
      <c r="AD21" s="123"/>
      <c r="AE21" s="123"/>
      <c r="AF21" s="123"/>
      <c r="AG21" s="2"/>
      <c r="AH21" s="2"/>
    </row>
    <row r="22" spans="1:34" ht="28.5" customHeight="1">
      <c r="A22" s="1035"/>
      <c r="B22" s="992" t="s">
        <v>421</v>
      </c>
      <c r="C22" s="1002"/>
      <c r="D22" s="1002"/>
      <c r="E22" s="229" t="s">
        <v>3</v>
      </c>
      <c r="F22" s="229" t="s">
        <v>3</v>
      </c>
      <c r="G22" s="229" t="s">
        <v>3</v>
      </c>
      <c r="H22" s="229" t="s">
        <v>3</v>
      </c>
      <c r="I22" s="229" t="s">
        <v>3</v>
      </c>
      <c r="J22" s="229" t="s">
        <v>3</v>
      </c>
      <c r="K22" s="229" t="s">
        <v>3</v>
      </c>
      <c r="L22" s="229" t="s">
        <v>3</v>
      </c>
      <c r="M22" s="229" t="s">
        <v>3</v>
      </c>
      <c r="N22" s="302" t="str">
        <f t="shared" si="7"/>
        <v> </v>
      </c>
      <c r="O22" s="302" t="str">
        <f t="shared" si="7"/>
        <v> </v>
      </c>
      <c r="P22" s="302" t="str">
        <f t="shared" si="7"/>
        <v> </v>
      </c>
      <c r="Q22" s="302" t="str">
        <f t="shared" si="7"/>
        <v> </v>
      </c>
      <c r="R22" s="302" t="str">
        <f t="shared" si="7"/>
        <v> </v>
      </c>
      <c r="S22" s="302" t="str">
        <f t="shared" si="7"/>
        <v> </v>
      </c>
      <c r="T22" s="302" t="str">
        <f t="shared" si="7"/>
        <v> </v>
      </c>
      <c r="U22" s="302" t="str">
        <f t="shared" si="7"/>
        <v> </v>
      </c>
      <c r="Z22" s="123"/>
      <c r="AA22" s="123"/>
      <c r="AB22" s="123"/>
      <c r="AC22" s="123"/>
      <c r="AD22" s="123"/>
      <c r="AE22" s="123"/>
      <c r="AF22" s="123"/>
      <c r="AG22" s="2"/>
      <c r="AH22" s="2"/>
    </row>
    <row r="23" spans="1:34" ht="39.75" customHeight="1">
      <c r="A23" s="1035"/>
      <c r="B23" s="992" t="s">
        <v>422</v>
      </c>
      <c r="C23" s="992"/>
      <c r="D23" s="992"/>
      <c r="E23" s="229" t="s">
        <v>3</v>
      </c>
      <c r="F23" s="229" t="s">
        <v>3</v>
      </c>
      <c r="G23" s="229" t="s">
        <v>3</v>
      </c>
      <c r="H23" s="229" t="s">
        <v>3</v>
      </c>
      <c r="I23" s="229" t="s">
        <v>3</v>
      </c>
      <c r="J23" s="229" t="s">
        <v>3</v>
      </c>
      <c r="K23" s="229" t="s">
        <v>3</v>
      </c>
      <c r="L23" s="229" t="s">
        <v>3</v>
      </c>
      <c r="M23" s="229" t="s">
        <v>3</v>
      </c>
      <c r="N23" s="302" t="str">
        <f t="shared" si="7"/>
        <v> </v>
      </c>
      <c r="O23" s="302" t="str">
        <f t="shared" si="7"/>
        <v> </v>
      </c>
      <c r="P23" s="302" t="str">
        <f t="shared" si="7"/>
        <v> </v>
      </c>
      <c r="Q23" s="302" t="str">
        <f t="shared" si="7"/>
        <v> </v>
      </c>
      <c r="R23" s="302" t="str">
        <f t="shared" si="7"/>
        <v> </v>
      </c>
      <c r="S23" s="302" t="str">
        <f t="shared" si="7"/>
        <v> </v>
      </c>
      <c r="T23" s="302" t="str">
        <f t="shared" si="7"/>
        <v> </v>
      </c>
      <c r="U23" s="302" t="str">
        <f t="shared" si="7"/>
        <v> </v>
      </c>
      <c r="Z23" s="123"/>
      <c r="AA23" s="123"/>
      <c r="AB23" s="123"/>
      <c r="AC23" s="123"/>
      <c r="AD23" s="123"/>
      <c r="AE23" s="123"/>
      <c r="AF23" s="123"/>
      <c r="AG23" s="2"/>
      <c r="AH23" s="2"/>
    </row>
    <row r="24" spans="1:34" ht="17.25" customHeight="1">
      <c r="A24" s="1035"/>
      <c r="B24" s="992" t="s">
        <v>423</v>
      </c>
      <c r="C24" s="992"/>
      <c r="D24" s="992"/>
      <c r="E24" s="229" t="s">
        <v>3</v>
      </c>
      <c r="F24" s="229" t="s">
        <v>3</v>
      </c>
      <c r="G24" s="229" t="s">
        <v>3</v>
      </c>
      <c r="H24" s="229" t="s">
        <v>3</v>
      </c>
      <c r="I24" s="229" t="s">
        <v>3</v>
      </c>
      <c r="J24" s="229" t="s">
        <v>3</v>
      </c>
      <c r="K24" s="229" t="s">
        <v>3</v>
      </c>
      <c r="L24" s="229" t="s">
        <v>3</v>
      </c>
      <c r="M24" s="229" t="s">
        <v>3</v>
      </c>
      <c r="N24" s="302" t="str">
        <f t="shared" si="7"/>
        <v> </v>
      </c>
      <c r="O24" s="302" t="str">
        <f t="shared" si="7"/>
        <v> </v>
      </c>
      <c r="P24" s="302" t="str">
        <f t="shared" si="7"/>
        <v> </v>
      </c>
      <c r="Q24" s="302" t="str">
        <f t="shared" si="7"/>
        <v> </v>
      </c>
      <c r="R24" s="302" t="str">
        <f t="shared" si="7"/>
        <v> </v>
      </c>
      <c r="S24" s="302" t="str">
        <f t="shared" si="7"/>
        <v> </v>
      </c>
      <c r="T24" s="302" t="str">
        <f t="shared" si="7"/>
        <v> </v>
      </c>
      <c r="U24" s="302" t="str">
        <f t="shared" si="7"/>
        <v> </v>
      </c>
      <c r="Z24" s="123"/>
      <c r="AA24" s="123"/>
      <c r="AB24" s="123"/>
      <c r="AC24" s="123"/>
      <c r="AD24" s="123"/>
      <c r="AE24" s="123"/>
      <c r="AF24" s="123"/>
      <c r="AG24" s="2"/>
      <c r="AH24" s="2"/>
    </row>
    <row r="25" spans="1:34" ht="39.75" customHeight="1">
      <c r="A25" s="1035"/>
      <c r="B25" s="992" t="s">
        <v>424</v>
      </c>
      <c r="C25" s="992"/>
      <c r="D25" s="992"/>
      <c r="E25" s="229" t="s">
        <v>3</v>
      </c>
      <c r="F25" s="229" t="s">
        <v>3</v>
      </c>
      <c r="G25" s="229" t="s">
        <v>3</v>
      </c>
      <c r="H25" s="229" t="s">
        <v>3</v>
      </c>
      <c r="I25" s="229" t="s">
        <v>3</v>
      </c>
      <c r="J25" s="229" t="s">
        <v>3</v>
      </c>
      <c r="K25" s="229" t="s">
        <v>3</v>
      </c>
      <c r="L25" s="229" t="s">
        <v>3</v>
      </c>
      <c r="M25" s="229" t="s">
        <v>3</v>
      </c>
      <c r="N25" s="302" t="str">
        <f>IF(F25=$AA$15," ",1)</f>
        <v> </v>
      </c>
      <c r="O25" s="302" t="str">
        <f aca="true" t="shared" si="8" ref="O25:U29">IF(G25=$AA$15," ",1)</f>
        <v> </v>
      </c>
      <c r="P25" s="302" t="str">
        <f t="shared" si="8"/>
        <v> </v>
      </c>
      <c r="Q25" s="302" t="str">
        <f t="shared" si="8"/>
        <v> </v>
      </c>
      <c r="R25" s="302" t="str">
        <f t="shared" si="8"/>
        <v> </v>
      </c>
      <c r="S25" s="302" t="str">
        <f t="shared" si="8"/>
        <v> </v>
      </c>
      <c r="T25" s="302" t="str">
        <f t="shared" si="8"/>
        <v> </v>
      </c>
      <c r="U25" s="302" t="str">
        <f t="shared" si="8"/>
        <v> </v>
      </c>
      <c r="Z25" s="2"/>
      <c r="AA25" s="2"/>
      <c r="AB25" s="2"/>
      <c r="AC25" s="2"/>
      <c r="AD25" s="2"/>
      <c r="AE25" s="2"/>
      <c r="AF25" s="2"/>
      <c r="AG25" s="2"/>
      <c r="AH25" s="2"/>
    </row>
    <row r="26" spans="1:39" ht="13.5" customHeight="1">
      <c r="A26" s="1035"/>
      <c r="B26" s="992" t="s">
        <v>425</v>
      </c>
      <c r="C26" s="992"/>
      <c r="D26" s="992"/>
      <c r="E26" s="229" t="s">
        <v>3</v>
      </c>
      <c r="F26" s="229" t="s">
        <v>3</v>
      </c>
      <c r="G26" s="229" t="s">
        <v>3</v>
      </c>
      <c r="H26" s="229" t="s">
        <v>3</v>
      </c>
      <c r="I26" s="229" t="s">
        <v>3</v>
      </c>
      <c r="J26" s="229" t="s">
        <v>3</v>
      </c>
      <c r="K26" s="229" t="s">
        <v>3</v>
      </c>
      <c r="L26" s="229" t="s">
        <v>3</v>
      </c>
      <c r="M26" s="229" t="s">
        <v>3</v>
      </c>
      <c r="N26" s="302" t="str">
        <f>IF(F26=$AA$15," ",1)</f>
        <v> </v>
      </c>
      <c r="O26" s="302" t="str">
        <f t="shared" si="8"/>
        <v> </v>
      </c>
      <c r="P26" s="302" t="str">
        <f t="shared" si="8"/>
        <v> </v>
      </c>
      <c r="Q26" s="302" t="str">
        <f t="shared" si="8"/>
        <v> </v>
      </c>
      <c r="R26" s="302" t="str">
        <f t="shared" si="8"/>
        <v> </v>
      </c>
      <c r="S26" s="302" t="str">
        <f t="shared" si="8"/>
        <v> </v>
      </c>
      <c r="T26" s="302" t="str">
        <f t="shared" si="8"/>
        <v> </v>
      </c>
      <c r="U26" s="302" t="str">
        <f t="shared" si="8"/>
        <v> </v>
      </c>
      <c r="V26" s="265" t="s">
        <v>234</v>
      </c>
      <c r="Z26" s="2"/>
      <c r="AA26" s="2"/>
      <c r="AB26" s="2"/>
      <c r="AC26" s="2"/>
      <c r="AD26" s="2"/>
      <c r="AE26" s="2"/>
      <c r="AF26" s="2"/>
      <c r="AG26" s="2" t="s">
        <v>282</v>
      </c>
      <c r="AH26" s="2"/>
      <c r="AI26" s="2"/>
      <c r="AJ26" s="2" t="s">
        <v>323</v>
      </c>
      <c r="AK26" s="2" t="s">
        <v>357</v>
      </c>
      <c r="AL26" s="2"/>
      <c r="AM26" s="2" t="s">
        <v>453</v>
      </c>
    </row>
    <row r="27" spans="1:39" ht="39" customHeight="1">
      <c r="A27" s="1035"/>
      <c r="B27" s="992" t="s">
        <v>426</v>
      </c>
      <c r="C27" s="992"/>
      <c r="D27" s="992"/>
      <c r="E27" s="229" t="s">
        <v>3</v>
      </c>
      <c r="F27" s="229" t="s">
        <v>3</v>
      </c>
      <c r="G27" s="229" t="s">
        <v>3</v>
      </c>
      <c r="H27" s="229" t="s">
        <v>3</v>
      </c>
      <c r="I27" s="229" t="s">
        <v>3</v>
      </c>
      <c r="J27" s="229" t="s">
        <v>3</v>
      </c>
      <c r="K27" s="229" t="s">
        <v>3</v>
      </c>
      <c r="L27" s="229" t="s">
        <v>3</v>
      </c>
      <c r="M27" s="229" t="s">
        <v>3</v>
      </c>
      <c r="N27" s="302" t="str">
        <f>IF(F27=$AA$15," ",1)</f>
        <v> </v>
      </c>
      <c r="O27" s="302" t="str">
        <f t="shared" si="8"/>
        <v> </v>
      </c>
      <c r="P27" s="302" t="str">
        <f t="shared" si="8"/>
        <v> </v>
      </c>
      <c r="Q27" s="302" t="str">
        <f t="shared" si="8"/>
        <v> </v>
      </c>
      <c r="R27" s="302" t="str">
        <f t="shared" si="8"/>
        <v> </v>
      </c>
      <c r="S27" s="302" t="str">
        <f t="shared" si="8"/>
        <v> </v>
      </c>
      <c r="T27" s="302" t="str">
        <f t="shared" si="8"/>
        <v> </v>
      </c>
      <c r="U27" s="302" t="str">
        <f t="shared" si="8"/>
        <v> </v>
      </c>
      <c r="Z27" s="2"/>
      <c r="AA27" s="2"/>
      <c r="AB27" s="2"/>
      <c r="AC27" s="2"/>
      <c r="AD27" s="2"/>
      <c r="AE27" s="2"/>
      <c r="AF27" s="2"/>
      <c r="AG27" s="2" t="s">
        <v>444</v>
      </c>
      <c r="AH27" s="2"/>
      <c r="AI27" s="2"/>
      <c r="AJ27" s="2" t="s">
        <v>443</v>
      </c>
      <c r="AK27" s="2" t="s">
        <v>447</v>
      </c>
      <c r="AL27" s="2"/>
      <c r="AM27" s="2" t="s">
        <v>454</v>
      </c>
    </row>
    <row r="28" spans="1:39" s="282" customFormat="1" ht="42" customHeight="1">
      <c r="A28" s="1035"/>
      <c r="B28" s="992" t="s">
        <v>427</v>
      </c>
      <c r="C28" s="992"/>
      <c r="D28" s="992"/>
      <c r="E28" s="229" t="s">
        <v>3</v>
      </c>
      <c r="F28" s="229" t="s">
        <v>3</v>
      </c>
      <c r="G28" s="229" t="s">
        <v>3</v>
      </c>
      <c r="H28" s="229" t="s">
        <v>3</v>
      </c>
      <c r="I28" s="229" t="s">
        <v>3</v>
      </c>
      <c r="J28" s="229" t="s">
        <v>3</v>
      </c>
      <c r="K28" s="229" t="s">
        <v>3</v>
      </c>
      <c r="L28" s="229" t="s">
        <v>3</v>
      </c>
      <c r="M28" s="229" t="s">
        <v>3</v>
      </c>
      <c r="N28" s="302" t="str">
        <f>IF(F28=$AA$15," ",1)</f>
        <v> </v>
      </c>
      <c r="O28" s="302" t="str">
        <f t="shared" si="8"/>
        <v> </v>
      </c>
      <c r="P28" s="302" t="str">
        <f t="shared" si="8"/>
        <v> </v>
      </c>
      <c r="Q28" s="302" t="str">
        <f t="shared" si="8"/>
        <v> </v>
      </c>
      <c r="R28" s="302" t="str">
        <f t="shared" si="8"/>
        <v> </v>
      </c>
      <c r="S28" s="302" t="str">
        <f t="shared" si="8"/>
        <v> </v>
      </c>
      <c r="T28" s="302" t="str">
        <f t="shared" si="8"/>
        <v> </v>
      </c>
      <c r="U28" s="302" t="str">
        <f t="shared" si="8"/>
        <v> </v>
      </c>
      <c r="Z28" s="177"/>
      <c r="AA28" s="177"/>
      <c r="AB28" s="177"/>
      <c r="AC28" s="177"/>
      <c r="AD28" s="177"/>
      <c r="AE28" s="177"/>
      <c r="AF28" s="177"/>
      <c r="AG28" s="2" t="s">
        <v>358</v>
      </c>
      <c r="AH28" s="2"/>
      <c r="AI28" s="2"/>
      <c r="AJ28" s="2" t="s">
        <v>441</v>
      </c>
      <c r="AK28" s="2" t="s">
        <v>448</v>
      </c>
      <c r="AL28" s="2"/>
      <c r="AM28" s="2" t="s">
        <v>455</v>
      </c>
    </row>
    <row r="29" spans="1:39" ht="41.25" customHeight="1">
      <c r="A29" s="1035"/>
      <c r="B29" s="992" t="s">
        <v>428</v>
      </c>
      <c r="C29" s="992"/>
      <c r="D29" s="992"/>
      <c r="E29" s="229" t="s">
        <v>3</v>
      </c>
      <c r="F29" s="229" t="s">
        <v>3</v>
      </c>
      <c r="G29" s="229" t="s">
        <v>3</v>
      </c>
      <c r="H29" s="229" t="s">
        <v>3</v>
      </c>
      <c r="I29" s="229" t="s">
        <v>3</v>
      </c>
      <c r="J29" s="229" t="s">
        <v>3</v>
      </c>
      <c r="K29" s="229" t="s">
        <v>3</v>
      </c>
      <c r="L29" s="229" t="s">
        <v>3</v>
      </c>
      <c r="M29" s="229" t="s">
        <v>3</v>
      </c>
      <c r="N29" s="302" t="str">
        <f>IF(F29=$AA$15," ",1)</f>
        <v> </v>
      </c>
      <c r="O29" s="302" t="str">
        <f t="shared" si="8"/>
        <v> </v>
      </c>
      <c r="P29" s="302" t="str">
        <f t="shared" si="8"/>
        <v> </v>
      </c>
      <c r="Q29" s="302" t="str">
        <f t="shared" si="8"/>
        <v> </v>
      </c>
      <c r="R29" s="302" t="str">
        <f t="shared" si="8"/>
        <v> </v>
      </c>
      <c r="S29" s="302" t="str">
        <f t="shared" si="8"/>
        <v> </v>
      </c>
      <c r="T29" s="302" t="str">
        <f t="shared" si="8"/>
        <v> </v>
      </c>
      <c r="U29" s="302" t="str">
        <f t="shared" si="8"/>
        <v> </v>
      </c>
      <c r="Z29" s="2"/>
      <c r="AA29" s="2"/>
      <c r="AB29" s="2"/>
      <c r="AC29" s="2"/>
      <c r="AD29" s="2"/>
      <c r="AE29" s="2"/>
      <c r="AF29" s="2"/>
      <c r="AG29" s="2" t="s">
        <v>445</v>
      </c>
      <c r="AH29" s="2"/>
      <c r="AI29" s="2"/>
      <c r="AJ29" s="2" t="s">
        <v>442</v>
      </c>
      <c r="AK29" s="2" t="s">
        <v>386</v>
      </c>
      <c r="AL29" s="2"/>
      <c r="AM29" s="2" t="s">
        <v>349</v>
      </c>
    </row>
    <row r="30" spans="1:39" ht="55.5" customHeight="1">
      <c r="A30" s="1035"/>
      <c r="B30" s="1014" t="s">
        <v>434</v>
      </c>
      <c r="C30" s="1015"/>
      <c r="D30" s="1021"/>
      <c r="E30" s="229" t="s">
        <v>3</v>
      </c>
      <c r="F30" s="229" t="s">
        <v>3</v>
      </c>
      <c r="G30" s="229" t="s">
        <v>3</v>
      </c>
      <c r="H30" s="229" t="s">
        <v>3</v>
      </c>
      <c r="I30" s="229" t="s">
        <v>3</v>
      </c>
      <c r="J30" s="229" t="s">
        <v>3</v>
      </c>
      <c r="K30" s="229" t="s">
        <v>3</v>
      </c>
      <c r="L30" s="229" t="s">
        <v>3</v>
      </c>
      <c r="M30" s="229" t="s">
        <v>3</v>
      </c>
      <c r="N30" s="302" t="str">
        <f aca="true" t="shared" si="9" ref="N30:U31">IF(F30=$AA$15," ",1)</f>
        <v> </v>
      </c>
      <c r="O30" s="302" t="str">
        <f t="shared" si="9"/>
        <v> </v>
      </c>
      <c r="P30" s="302" t="str">
        <f t="shared" si="9"/>
        <v> </v>
      </c>
      <c r="Q30" s="302" t="str">
        <f t="shared" si="9"/>
        <v> </v>
      </c>
      <c r="R30" s="302" t="str">
        <f t="shared" si="9"/>
        <v> </v>
      </c>
      <c r="S30" s="302" t="str">
        <f t="shared" si="9"/>
        <v> </v>
      </c>
      <c r="T30" s="302" t="str">
        <f t="shared" si="9"/>
        <v> </v>
      </c>
      <c r="U30" s="302" t="str">
        <f t="shared" si="9"/>
        <v> </v>
      </c>
      <c r="Z30" s="2"/>
      <c r="AA30" s="2"/>
      <c r="AB30" s="2"/>
      <c r="AC30" s="2"/>
      <c r="AD30" s="2"/>
      <c r="AE30" s="2"/>
      <c r="AF30" s="2"/>
      <c r="AG30" s="2" t="s">
        <v>446</v>
      </c>
      <c r="AH30" s="2"/>
      <c r="AI30" s="2"/>
      <c r="AJ30" s="2" t="s">
        <v>283</v>
      </c>
      <c r="AK30" s="2" t="s">
        <v>449</v>
      </c>
      <c r="AL30" s="2"/>
      <c r="AM30" s="2"/>
    </row>
    <row r="31" spans="1:39" s="284" customFormat="1" ht="37.5" customHeight="1" thickBot="1">
      <c r="A31" s="1036"/>
      <c r="B31" s="1014" t="s">
        <v>429</v>
      </c>
      <c r="C31" s="1015"/>
      <c r="D31" s="1021"/>
      <c r="E31" s="229" t="s">
        <v>3</v>
      </c>
      <c r="F31" s="229" t="s">
        <v>3</v>
      </c>
      <c r="G31" s="229" t="s">
        <v>3</v>
      </c>
      <c r="H31" s="229" t="s">
        <v>3</v>
      </c>
      <c r="I31" s="229" t="s">
        <v>3</v>
      </c>
      <c r="J31" s="229" t="s">
        <v>3</v>
      </c>
      <c r="K31" s="229" t="s">
        <v>3</v>
      </c>
      <c r="L31" s="229" t="s">
        <v>3</v>
      </c>
      <c r="M31" s="229" t="s">
        <v>3</v>
      </c>
      <c r="N31" s="302" t="str">
        <f t="shared" si="9"/>
        <v> </v>
      </c>
      <c r="O31" s="302" t="str">
        <f t="shared" si="9"/>
        <v> </v>
      </c>
      <c r="P31" s="302" t="str">
        <f t="shared" si="9"/>
        <v> </v>
      </c>
      <c r="Q31" s="302" t="str">
        <f t="shared" si="9"/>
        <v> </v>
      </c>
      <c r="R31" s="302" t="str">
        <f t="shared" si="9"/>
        <v> </v>
      </c>
      <c r="S31" s="302" t="str">
        <f t="shared" si="9"/>
        <v> </v>
      </c>
      <c r="T31" s="302" t="str">
        <f t="shared" si="9"/>
        <v> </v>
      </c>
      <c r="U31" s="302" t="str">
        <f t="shared" si="9"/>
        <v> </v>
      </c>
      <c r="Z31" s="262"/>
      <c r="AA31" s="262"/>
      <c r="AB31" s="262"/>
      <c r="AC31" s="262"/>
      <c r="AD31" s="262"/>
      <c r="AE31" s="262"/>
      <c r="AF31" s="262"/>
      <c r="AG31" s="2"/>
      <c r="AH31" s="2"/>
      <c r="AI31" s="2"/>
      <c r="AJ31" s="2"/>
      <c r="AK31" s="2" t="s">
        <v>450</v>
      </c>
      <c r="AL31" s="2"/>
      <c r="AM31" s="2"/>
    </row>
    <row r="32" spans="1:38" ht="13.5" thickBot="1">
      <c r="A32" s="1048" t="s">
        <v>228</v>
      </c>
      <c r="B32" s="1049"/>
      <c r="C32" s="1049"/>
      <c r="D32" s="1049"/>
      <c r="E32" s="1049"/>
      <c r="F32" s="1049"/>
      <c r="G32" s="1049"/>
      <c r="H32" s="1049"/>
      <c r="I32" s="1050"/>
      <c r="J32" s="303"/>
      <c r="K32" s="303"/>
      <c r="L32" s="303"/>
      <c r="M32" s="303"/>
      <c r="N32" s="206">
        <f aca="true" t="shared" si="10" ref="N32:U32">SUM(N19:N31)</f>
        <v>1</v>
      </c>
      <c r="O32" s="206">
        <f t="shared" si="10"/>
        <v>0</v>
      </c>
      <c r="P32" s="206">
        <f t="shared" si="10"/>
        <v>0</v>
      </c>
      <c r="Q32" s="206">
        <f t="shared" si="10"/>
        <v>0</v>
      </c>
      <c r="R32" s="296" t="e">
        <f t="shared" si="10"/>
        <v>#REF!</v>
      </c>
      <c r="S32" s="285">
        <f t="shared" si="10"/>
        <v>1</v>
      </c>
      <c r="T32" s="285">
        <f t="shared" si="10"/>
        <v>1</v>
      </c>
      <c r="U32" s="285">
        <f t="shared" si="10"/>
        <v>1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451</v>
      </c>
      <c r="AL32" s="2"/>
    </row>
    <row r="33" spans="1:38" ht="13.5" customHeight="1" thickBot="1">
      <c r="A33" s="1045" t="s">
        <v>211</v>
      </c>
      <c r="B33" s="1046"/>
      <c r="C33" s="1046"/>
      <c r="D33" s="1046"/>
      <c r="E33" s="1046"/>
      <c r="F33" s="1047"/>
      <c r="G33" s="245"/>
      <c r="H33" s="310" t="s">
        <v>212</v>
      </c>
      <c r="I33" s="310" t="s">
        <v>212</v>
      </c>
      <c r="J33" s="311"/>
      <c r="K33" s="312"/>
      <c r="L33" s="245"/>
      <c r="M33" s="245"/>
      <c r="N33" s="288"/>
      <c r="O33" s="304"/>
      <c r="P33" s="304"/>
      <c r="Q33" s="30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452</v>
      </c>
      <c r="AL33" s="2"/>
    </row>
    <row r="34" spans="1:38" ht="15.75" customHeight="1" thickBot="1">
      <c r="A34" s="1051" t="s">
        <v>215</v>
      </c>
      <c r="B34" s="1051"/>
      <c r="C34" s="1051"/>
      <c r="D34" s="1051"/>
      <c r="E34" s="305"/>
      <c r="F34" s="237" t="s">
        <v>3</v>
      </c>
      <c r="G34" s="237" t="s">
        <v>3</v>
      </c>
      <c r="H34" s="237" t="s">
        <v>3</v>
      </c>
      <c r="I34" s="237" t="s">
        <v>3</v>
      </c>
      <c r="J34" s="237" t="s">
        <v>3</v>
      </c>
      <c r="K34" s="237" t="s">
        <v>3</v>
      </c>
      <c r="L34" s="237" t="s">
        <v>3</v>
      </c>
      <c r="M34" s="237" t="s">
        <v>3</v>
      </c>
      <c r="N34" s="238"/>
      <c r="O34" s="238"/>
      <c r="P34" s="238"/>
      <c r="Q34" s="238"/>
      <c r="R34" s="297"/>
      <c r="S34" s="286"/>
      <c r="T34" s="286"/>
      <c r="U34" s="286"/>
      <c r="V34" s="265" t="s">
        <v>220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349</v>
      </c>
      <c r="AL34" s="2"/>
    </row>
    <row r="35" spans="1:21" ht="13.5" customHeight="1">
      <c r="A35" s="1044" t="s">
        <v>222</v>
      </c>
      <c r="B35" s="1044"/>
      <c r="C35" s="245"/>
      <c r="D35" s="245"/>
      <c r="E35" s="245"/>
      <c r="F35" s="250" t="s">
        <v>3</v>
      </c>
      <c r="G35" s="250" t="s">
        <v>3</v>
      </c>
      <c r="H35" s="250" t="s">
        <v>3</v>
      </c>
      <c r="I35" s="250" t="s">
        <v>3</v>
      </c>
      <c r="J35" s="250" t="s">
        <v>3</v>
      </c>
      <c r="K35" s="250" t="s">
        <v>3</v>
      </c>
      <c r="L35" s="250" t="s">
        <v>3</v>
      </c>
      <c r="M35" s="250" t="s">
        <v>3</v>
      </c>
      <c r="N35" s="288"/>
      <c r="O35" s="288"/>
      <c r="P35" s="288"/>
      <c r="Q35" s="288"/>
      <c r="R35" s="298"/>
      <c r="S35" s="287"/>
      <c r="T35" s="287"/>
      <c r="U35" s="287"/>
    </row>
    <row r="36" spans="1:21" ht="14.25" customHeight="1">
      <c r="A36" s="1044" t="s">
        <v>224</v>
      </c>
      <c r="B36" s="1044"/>
      <c r="C36" s="245"/>
      <c r="D36" s="245"/>
      <c r="E36" s="245"/>
      <c r="F36" s="250" t="s">
        <v>3</v>
      </c>
      <c r="G36" s="250" t="s">
        <v>3</v>
      </c>
      <c r="H36" s="250" t="s">
        <v>3</v>
      </c>
      <c r="I36" s="250" t="s">
        <v>3</v>
      </c>
      <c r="J36" s="250" t="s">
        <v>3</v>
      </c>
      <c r="K36" s="250" t="s">
        <v>3</v>
      </c>
      <c r="L36" s="250" t="s">
        <v>3</v>
      </c>
      <c r="M36" s="250" t="s">
        <v>3</v>
      </c>
      <c r="N36" s="288"/>
      <c r="O36" s="288"/>
      <c r="P36" s="288"/>
      <c r="Q36" s="288"/>
      <c r="R36" s="299"/>
      <c r="S36" s="288"/>
      <c r="T36" s="288"/>
      <c r="U36" s="288"/>
    </row>
    <row r="37" spans="1:21" ht="16.5" customHeight="1">
      <c r="A37" s="1042" t="s">
        <v>346</v>
      </c>
      <c r="B37" s="1042"/>
      <c r="C37" s="1043" t="s">
        <v>314</v>
      </c>
      <c r="D37" s="1043"/>
      <c r="E37" s="1043"/>
      <c r="F37" s="1043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</row>
    <row r="38" spans="1:21" ht="28.5" customHeight="1">
      <c r="A38" s="1012"/>
      <c r="B38" s="1012"/>
      <c r="C38" s="1039" t="s">
        <v>331</v>
      </c>
      <c r="D38" s="1039"/>
      <c r="E38" s="1039"/>
      <c r="F38" s="1039"/>
      <c r="G38" s="1039"/>
      <c r="H38" s="1039"/>
      <c r="I38" s="1039"/>
      <c r="J38" s="1039"/>
      <c r="K38" s="1039"/>
      <c r="L38" s="1039"/>
      <c r="M38" s="1039"/>
      <c r="N38" s="1039"/>
      <c r="O38" s="1039"/>
      <c r="P38" s="1039"/>
      <c r="Q38" s="1039"/>
      <c r="R38" s="1039"/>
      <c r="S38" s="1039"/>
      <c r="T38" s="1039"/>
      <c r="U38" s="1039"/>
    </row>
    <row r="39" spans="1:21" s="272" customFormat="1" ht="15.75" customHeight="1" thickBot="1">
      <c r="A39" s="1040" t="s">
        <v>210</v>
      </c>
      <c r="B39" s="1040"/>
      <c r="C39" s="1040"/>
      <c r="D39" s="1040"/>
      <c r="E39" s="1041" t="s">
        <v>229</v>
      </c>
      <c r="F39" s="1041"/>
      <c r="G39" s="1041"/>
      <c r="H39" s="1041"/>
      <c r="I39" s="1041"/>
      <c r="J39" s="1041"/>
      <c r="K39" s="1041"/>
      <c r="L39" s="1041"/>
      <c r="M39" s="1041"/>
      <c r="N39" s="1041"/>
      <c r="O39" s="1041"/>
      <c r="P39" s="1041"/>
      <c r="Q39" s="1041"/>
      <c r="R39" s="1041"/>
      <c r="S39" s="1041"/>
      <c r="T39" s="1041"/>
      <c r="U39" s="1041"/>
    </row>
    <row r="40" s="290" customFormat="1" ht="12" customHeight="1"/>
    <row r="41" spans="1:24" s="125" customFormat="1" ht="12.75">
      <c r="A41" s="990" t="s">
        <v>283</v>
      </c>
      <c r="B41" s="990"/>
      <c r="C41" s="1038" t="s">
        <v>349</v>
      </c>
      <c r="D41" s="1038"/>
      <c r="E41" s="1038"/>
      <c r="F41" s="1038"/>
      <c r="G41" s="1038"/>
      <c r="H41" s="1038"/>
      <c r="I41" s="1038"/>
      <c r="J41" s="1038"/>
      <c r="K41" s="1038"/>
      <c r="L41" s="1038"/>
      <c r="M41" s="1038"/>
      <c r="N41" s="1038"/>
      <c r="O41" s="1038"/>
      <c r="P41" s="1038"/>
      <c r="Q41" s="1038"/>
      <c r="R41" s="1038"/>
      <c r="S41" s="1038"/>
      <c r="T41" s="1038"/>
      <c r="U41" s="1038"/>
      <c r="V41" s="1038"/>
      <c r="W41" s="143"/>
      <c r="X41" s="143"/>
    </row>
    <row r="42" spans="1:24" s="125" customFormat="1" ht="12.75">
      <c r="A42" s="169"/>
      <c r="B42" s="170"/>
      <c r="C42" s="143"/>
      <c r="D42" s="142"/>
      <c r="E42" s="142"/>
      <c r="F42" s="142"/>
      <c r="G42" s="142"/>
      <c r="H42" s="142"/>
      <c r="I42" s="171"/>
      <c r="J42" s="171"/>
      <c r="K42" s="171"/>
      <c r="L42" s="171"/>
      <c r="M42" s="171"/>
      <c r="N42" s="171"/>
      <c r="O42" s="171"/>
      <c r="P42" s="171"/>
      <c r="Q42" s="172"/>
      <c r="R42" s="172"/>
      <c r="S42" s="172"/>
      <c r="T42" s="172"/>
      <c r="U42" s="172"/>
      <c r="V42" s="143"/>
      <c r="W42" s="143"/>
      <c r="X42" s="143"/>
    </row>
    <row r="43" spans="1:24" s="125" customFormat="1" ht="12.75">
      <c r="A43" s="990" t="s">
        <v>282</v>
      </c>
      <c r="B43" s="990"/>
      <c r="C43" s="1038" t="s">
        <v>349</v>
      </c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1038"/>
      <c r="S43" s="1038"/>
      <c r="T43" s="1038"/>
      <c r="U43" s="1038"/>
      <c r="V43" s="1038"/>
      <c r="W43" s="143"/>
      <c r="X43" s="143"/>
    </row>
    <row r="44" ht="12.75"/>
    <row r="45" ht="12.75"/>
  </sheetData>
  <sheetProtection password="FE44" sheet="1"/>
  <mergeCells count="59">
    <mergeCell ref="B30:D30"/>
    <mergeCell ref="A36:B36"/>
    <mergeCell ref="A33:F33"/>
    <mergeCell ref="B31:D31"/>
    <mergeCell ref="A32:I32"/>
    <mergeCell ref="A34:D34"/>
    <mergeCell ref="B28:D28"/>
    <mergeCell ref="B29:D29"/>
    <mergeCell ref="A35:B35"/>
    <mergeCell ref="U19:U20"/>
    <mergeCell ref="O19:O20"/>
    <mergeCell ref="P19:P20"/>
    <mergeCell ref="N19:N20"/>
    <mergeCell ref="Q19:Q20"/>
    <mergeCell ref="R19:R20"/>
    <mergeCell ref="S19:S20"/>
    <mergeCell ref="T19:T20"/>
    <mergeCell ref="A43:B43"/>
    <mergeCell ref="C43:V43"/>
    <mergeCell ref="C38:U38"/>
    <mergeCell ref="A39:D39"/>
    <mergeCell ref="A41:B41"/>
    <mergeCell ref="C41:V41"/>
    <mergeCell ref="E39:U39"/>
    <mergeCell ref="A37:B38"/>
    <mergeCell ref="C37:U37"/>
    <mergeCell ref="M19:M20"/>
    <mergeCell ref="B24:D24"/>
    <mergeCell ref="B19:D20"/>
    <mergeCell ref="E19:E20"/>
    <mergeCell ref="J19:J20"/>
    <mergeCell ref="B22:D22"/>
    <mergeCell ref="B23:D23"/>
    <mergeCell ref="K19:K20"/>
    <mergeCell ref="L19:L20"/>
    <mergeCell ref="A13:A17"/>
    <mergeCell ref="B13:D13"/>
    <mergeCell ref="B14:D14"/>
    <mergeCell ref="B15:D15"/>
    <mergeCell ref="B17:D17"/>
    <mergeCell ref="B16:D16"/>
    <mergeCell ref="A18:I18"/>
    <mergeCell ref="A19:A31"/>
    <mergeCell ref="I19:I20"/>
    <mergeCell ref="B27:D27"/>
    <mergeCell ref="B21:D21"/>
    <mergeCell ref="F19:F20"/>
    <mergeCell ref="G19:G20"/>
    <mergeCell ref="H19:H20"/>
    <mergeCell ref="B25:D25"/>
    <mergeCell ref="B26:D26"/>
    <mergeCell ref="A12:M12"/>
    <mergeCell ref="A10:A11"/>
    <mergeCell ref="A8:T8"/>
    <mergeCell ref="A9:D9"/>
    <mergeCell ref="B1:U1"/>
    <mergeCell ref="B2:U3"/>
    <mergeCell ref="B10:D10"/>
    <mergeCell ref="B11:D11"/>
  </mergeCells>
  <dataValidations count="12">
    <dataValidation type="list" allowBlank="1" showInputMessage="1" showErrorMessage="1" sqref="C41:V41">
      <formula1>$AK$26:$AK$34</formula1>
    </dataValidation>
    <dataValidation type="list" allowBlank="1" showInputMessage="1" showErrorMessage="1" sqref="A43:B43">
      <formula1>$AG$26:$AG$34</formula1>
    </dataValidation>
    <dataValidation type="list" allowBlank="1" showInputMessage="1" showErrorMessage="1" sqref="E39">
      <formula1>$AB$14:$AB$19</formula1>
    </dataValidation>
    <dataValidation type="list" allowBlank="1" showInputMessage="1" showErrorMessage="1" sqref="C38:U38">
      <formula1>$AH$14:$AH$17</formula1>
    </dataValidation>
    <dataValidation type="list" allowBlank="1" showInputMessage="1" showErrorMessage="1" sqref="F36:M36">
      <formula1>$AD$14:$AD$18</formula1>
    </dataValidation>
    <dataValidation type="list" allowBlank="1" showInputMessage="1" showErrorMessage="1" sqref="F35:M35">
      <formula1>$AE$14:$AE$19</formula1>
    </dataValidation>
    <dataValidation type="list" allowBlank="1" showInputMessage="1" showErrorMessage="1" sqref="H33:K33">
      <formula1>$AC$14:$AC$17</formula1>
    </dataValidation>
    <dataValidation type="list" allowBlank="1" showInputMessage="1" showErrorMessage="1" sqref="F34:M34 E10:M11 E14:M17 E21:M31">
      <formula1>$AA$14:$AA$15</formula1>
    </dataValidation>
    <dataValidation type="list" allowBlank="1" showInputMessage="1" showErrorMessage="1" sqref="E13:M13">
      <formula1>$Z$14:$Z$17</formula1>
    </dataValidation>
    <dataValidation type="list" allowBlank="1" showInputMessage="1" showErrorMessage="1" sqref="C43:V43">
      <formula1>$AM$26:$AM$29</formula1>
    </dataValidation>
    <dataValidation type="list" allowBlank="1" showInputMessage="1" showErrorMessage="1" sqref="A41:B41">
      <formula1>$AJ$26:$AJ$30</formula1>
    </dataValidation>
    <dataValidation type="list" allowBlank="1" showInputMessage="1" showErrorMessage="1" sqref="C37:U37">
      <formula1>$AG$13:$AG$19</formula1>
    </dataValidation>
  </dataValidations>
  <printOptions/>
  <pageMargins left="0.7086614173228347" right="0.7086614173228347" top="0.57" bottom="0.53" header="0.31496062992125984" footer="0.31496062992125984"/>
  <pageSetup horizontalDpi="600" verticalDpi="600" orientation="portrait" paperSize="9" scale="72" r:id="rId4"/>
  <headerFooter>
    <oddFooter>&amp;L&amp;"Arial Cyr,курсив"&amp;8* для юридических лиц, осовобожденных от ведения бухгалтерского учета
 и индивидуальных предпринимателей</oddFooter>
  </headerFooter>
  <colBreaks count="1" manualBreakCount="1">
    <brk id="17" max="42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M37"/>
  <sheetViews>
    <sheetView view="pageBreakPreview" zoomScaleSheetLayoutView="100" workbookViewId="0" topLeftCell="A10">
      <selection activeCell="A35" sqref="A35:B35"/>
    </sheetView>
  </sheetViews>
  <sheetFormatPr defaultColWidth="9.00390625" defaultRowHeight="12.75"/>
  <cols>
    <col min="1" max="1" width="2.375" style="265" customWidth="1"/>
    <col min="2" max="2" width="43.375" style="265" customWidth="1"/>
    <col min="3" max="3" width="11.875" style="265" customWidth="1"/>
    <col min="4" max="4" width="25.875" style="265" customWidth="1"/>
    <col min="5" max="5" width="10.25390625" style="265" customWidth="1"/>
    <col min="6" max="11" width="10.75390625" style="265" customWidth="1"/>
    <col min="12" max="13" width="11.125" style="265" customWidth="1"/>
    <col min="14" max="15" width="9.125" style="265" customWidth="1"/>
    <col min="16" max="16" width="9.00390625" style="265" customWidth="1"/>
    <col min="17" max="17" width="10.00390625" style="265" customWidth="1"/>
    <col min="18" max="18" width="9.75390625" style="265" hidden="1" customWidth="1"/>
    <col min="19" max="19" width="11.00390625" style="265" hidden="1" customWidth="1"/>
    <col min="20" max="21" width="11.875" style="265" hidden="1" customWidth="1"/>
    <col min="22" max="22" width="13.125" style="265" customWidth="1"/>
    <col min="23" max="23" width="9.125" style="265" hidden="1" customWidth="1"/>
    <col min="24" max="24" width="8.875" style="265" hidden="1" customWidth="1"/>
    <col min="25" max="32" width="9.125" style="265" hidden="1" customWidth="1"/>
    <col min="33" max="33" width="43.375" style="265" hidden="1" customWidth="1"/>
    <col min="34" max="41" width="9.125" style="265" hidden="1" customWidth="1"/>
    <col min="42" max="16384" width="9.125" style="265" customWidth="1"/>
  </cols>
  <sheetData>
    <row r="1" spans="1:21" ht="12.75">
      <c r="A1" s="2"/>
      <c r="B1" s="1028" t="s">
        <v>437</v>
      </c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</row>
    <row r="2" spans="1:21" ht="15" customHeight="1">
      <c r="A2" s="2"/>
      <c r="B2" s="1029" t="s">
        <v>330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</row>
    <row r="3" spans="1:21" ht="15" customHeight="1">
      <c r="A3" s="2"/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</row>
    <row r="4" spans="1:14" ht="12.75">
      <c r="A4" s="2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</row>
    <row r="5" spans="1:14" s="272" customFormat="1" ht="13.5">
      <c r="A5" s="126"/>
      <c r="B5" s="269" t="s">
        <v>325</v>
      </c>
      <c r="C5" s="269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1:33" s="272" customFormat="1" ht="13.5">
      <c r="A6" s="126"/>
      <c r="B6" s="269">
        <f>'баланс взаимосв.комп'!B3</f>
        <v>0</v>
      </c>
      <c r="C6" s="269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  <c r="AG6" s="2" t="s">
        <v>327</v>
      </c>
    </row>
    <row r="7" spans="1:33" s="272" customFormat="1" ht="13.5">
      <c r="A7" s="126"/>
      <c r="B7" s="273"/>
      <c r="C7" s="269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1"/>
      <c r="AG7" s="2" t="s">
        <v>333</v>
      </c>
    </row>
    <row r="8" spans="1:33" s="272" customFormat="1" ht="40.5" customHeight="1">
      <c r="A8" s="975" t="s">
        <v>213</v>
      </c>
      <c r="B8" s="975"/>
      <c r="C8" s="975"/>
      <c r="D8" s="975"/>
      <c r="E8" s="260">
        <v>41640</v>
      </c>
      <c r="F8" s="260">
        <v>41730</v>
      </c>
      <c r="G8" s="260">
        <v>41821</v>
      </c>
      <c r="H8" s="260">
        <v>41913</v>
      </c>
      <c r="I8" s="260">
        <v>42005</v>
      </c>
      <c r="J8" s="260">
        <v>42095</v>
      </c>
      <c r="K8" s="260">
        <v>42186</v>
      </c>
      <c r="L8" s="260">
        <v>42278</v>
      </c>
      <c r="M8" s="260">
        <v>42370</v>
      </c>
      <c r="N8" s="259" t="s">
        <v>354</v>
      </c>
      <c r="O8" s="259" t="s">
        <v>355</v>
      </c>
      <c r="P8" s="259" t="s">
        <v>351</v>
      </c>
      <c r="Q8" s="259" t="s">
        <v>356</v>
      </c>
      <c r="R8" s="259" t="s">
        <v>395</v>
      </c>
      <c r="S8" s="259" t="s">
        <v>396</v>
      </c>
      <c r="T8" s="259" t="s">
        <v>397</v>
      </c>
      <c r="U8" s="259" t="s">
        <v>398</v>
      </c>
      <c r="AG8" s="2" t="s">
        <v>335</v>
      </c>
    </row>
    <row r="9" spans="1:34" ht="27" customHeight="1">
      <c r="A9" s="1010"/>
      <c r="B9" s="1001" t="s">
        <v>410</v>
      </c>
      <c r="C9" s="1001"/>
      <c r="D9" s="1001"/>
      <c r="E9" s="220" t="s">
        <v>221</v>
      </c>
      <c r="F9" s="220" t="s">
        <v>221</v>
      </c>
      <c r="G9" s="220" t="s">
        <v>221</v>
      </c>
      <c r="H9" s="220" t="s">
        <v>221</v>
      </c>
      <c r="I9" s="220" t="s">
        <v>221</v>
      </c>
      <c r="J9" s="220" t="s">
        <v>221</v>
      </c>
      <c r="K9" s="220" t="s">
        <v>221</v>
      </c>
      <c r="L9" s="220" t="s">
        <v>221</v>
      </c>
      <c r="M9" s="220" t="s">
        <v>221</v>
      </c>
      <c r="N9" s="300" t="str">
        <f>IF(F9=$Z$11,1," ")</f>
        <v> </v>
      </c>
      <c r="O9" s="300" t="str">
        <f aca="true" t="shared" si="0" ref="O9:U9">IF(G9=$Z$11,1," ")</f>
        <v> </v>
      </c>
      <c r="P9" s="300" t="str">
        <f t="shared" si="0"/>
        <v> </v>
      </c>
      <c r="Q9" s="300" t="str">
        <f t="shared" si="0"/>
        <v> </v>
      </c>
      <c r="R9" s="300" t="str">
        <f t="shared" si="0"/>
        <v> </v>
      </c>
      <c r="S9" s="300" t="str">
        <f t="shared" si="0"/>
        <v> </v>
      </c>
      <c r="T9" s="300" t="str">
        <f t="shared" si="0"/>
        <v> </v>
      </c>
      <c r="U9" s="300" t="str">
        <f t="shared" si="0"/>
        <v> </v>
      </c>
      <c r="Z9" s="7" t="s">
        <v>313</v>
      </c>
      <c r="AA9" s="7" t="s">
        <v>312</v>
      </c>
      <c r="AB9" s="7" t="s">
        <v>311</v>
      </c>
      <c r="AC9" s="7" t="s">
        <v>310</v>
      </c>
      <c r="AD9" s="7" t="s">
        <v>308</v>
      </c>
      <c r="AE9" s="7" t="s">
        <v>309</v>
      </c>
      <c r="AF9" s="7"/>
      <c r="AG9" s="2" t="s">
        <v>336</v>
      </c>
      <c r="AH9" s="7"/>
    </row>
    <row r="10" spans="1:34" ht="25.5" customHeight="1">
      <c r="A10" s="1010"/>
      <c r="B10" s="1001" t="s">
        <v>411</v>
      </c>
      <c r="C10" s="1001"/>
      <c r="D10" s="1001"/>
      <c r="E10" s="220" t="s">
        <v>3</v>
      </c>
      <c r="F10" s="220" t="s">
        <v>3</v>
      </c>
      <c r="G10" s="220" t="s">
        <v>3</v>
      </c>
      <c r="H10" s="220" t="s">
        <v>3</v>
      </c>
      <c r="I10" s="220" t="s">
        <v>3</v>
      </c>
      <c r="J10" s="220" t="s">
        <v>3</v>
      </c>
      <c r="K10" s="220" t="s">
        <v>3</v>
      </c>
      <c r="L10" s="220" t="s">
        <v>3</v>
      </c>
      <c r="M10" s="220" t="s">
        <v>3</v>
      </c>
      <c r="N10" s="300" t="str">
        <f>IF(F10=$AA$11," ",1)</f>
        <v> </v>
      </c>
      <c r="O10" s="300" t="str">
        <f aca="true" t="shared" si="1" ref="O10:U13">IF(G10=$AA$11," ",1)</f>
        <v> </v>
      </c>
      <c r="P10" s="300" t="str">
        <f t="shared" si="1"/>
        <v> </v>
      </c>
      <c r="Q10" s="300" t="str">
        <f t="shared" si="1"/>
        <v> </v>
      </c>
      <c r="R10" s="300" t="str">
        <f t="shared" si="1"/>
        <v> </v>
      </c>
      <c r="S10" s="300" t="str">
        <f t="shared" si="1"/>
        <v> </v>
      </c>
      <c r="T10" s="300" t="str">
        <f t="shared" si="1"/>
        <v> </v>
      </c>
      <c r="U10" s="300" t="str">
        <f t="shared" si="1"/>
        <v> </v>
      </c>
      <c r="V10" s="308" t="s">
        <v>233</v>
      </c>
      <c r="Z10" s="123" t="s">
        <v>221</v>
      </c>
      <c r="AA10" s="123" t="s">
        <v>8</v>
      </c>
      <c r="AB10" s="123" t="s">
        <v>229</v>
      </c>
      <c r="AC10" s="123" t="s">
        <v>212</v>
      </c>
      <c r="AD10" s="123" t="s">
        <v>304</v>
      </c>
      <c r="AE10" s="123" t="s">
        <v>3</v>
      </c>
      <c r="AF10" s="123"/>
      <c r="AG10" s="2" t="s">
        <v>327</v>
      </c>
      <c r="AH10" s="118" t="s">
        <v>331</v>
      </c>
    </row>
    <row r="11" spans="1:34" ht="26.25" customHeight="1">
      <c r="A11" s="1010"/>
      <c r="B11" s="1001" t="s">
        <v>412</v>
      </c>
      <c r="C11" s="1001"/>
      <c r="D11" s="1001"/>
      <c r="E11" s="220" t="s">
        <v>3</v>
      </c>
      <c r="F11" s="220" t="s">
        <v>3</v>
      </c>
      <c r="G11" s="220" t="s">
        <v>3</v>
      </c>
      <c r="H11" s="220" t="s">
        <v>3</v>
      </c>
      <c r="I11" s="220" t="s">
        <v>3</v>
      </c>
      <c r="J11" s="220" t="s">
        <v>3</v>
      </c>
      <c r="K11" s="220" t="s">
        <v>3</v>
      </c>
      <c r="L11" s="220" t="s">
        <v>3</v>
      </c>
      <c r="M11" s="220" t="s">
        <v>3</v>
      </c>
      <c r="N11" s="300" t="str">
        <f>IF(F11=$AA$11," ",1)</f>
        <v> </v>
      </c>
      <c r="O11" s="300" t="str">
        <f t="shared" si="1"/>
        <v> </v>
      </c>
      <c r="P11" s="300" t="str">
        <f t="shared" si="1"/>
        <v> </v>
      </c>
      <c r="Q11" s="300" t="str">
        <f t="shared" si="1"/>
        <v> </v>
      </c>
      <c r="R11" s="300" t="str">
        <f t="shared" si="1"/>
        <v> </v>
      </c>
      <c r="S11" s="300" t="str">
        <f t="shared" si="1"/>
        <v> </v>
      </c>
      <c r="T11" s="300" t="str">
        <f t="shared" si="1"/>
        <v> </v>
      </c>
      <c r="U11" s="300" t="str">
        <f t="shared" si="1"/>
        <v> </v>
      </c>
      <c r="Z11" s="123" t="s">
        <v>218</v>
      </c>
      <c r="AA11" s="123" t="s">
        <v>3</v>
      </c>
      <c r="AB11" s="123" t="s">
        <v>299</v>
      </c>
      <c r="AC11" s="123" t="s">
        <v>302</v>
      </c>
      <c r="AD11" s="123">
        <v>1</v>
      </c>
      <c r="AE11" s="123" t="s">
        <v>305</v>
      </c>
      <c r="AF11" s="123"/>
      <c r="AG11" s="2" t="s">
        <v>328</v>
      </c>
      <c r="AH11" s="118" t="s">
        <v>332</v>
      </c>
    </row>
    <row r="12" spans="1:34" ht="15.75" customHeight="1">
      <c r="A12" s="1010"/>
      <c r="B12" s="1001" t="s">
        <v>417</v>
      </c>
      <c r="C12" s="1001"/>
      <c r="D12" s="1001"/>
      <c r="E12" s="220" t="s">
        <v>3</v>
      </c>
      <c r="F12" s="220" t="s">
        <v>3</v>
      </c>
      <c r="G12" s="220" t="s">
        <v>3</v>
      </c>
      <c r="H12" s="220" t="s">
        <v>3</v>
      </c>
      <c r="I12" s="220" t="s">
        <v>3</v>
      </c>
      <c r="J12" s="220" t="s">
        <v>3</v>
      </c>
      <c r="K12" s="220" t="s">
        <v>3</v>
      </c>
      <c r="L12" s="220" t="s">
        <v>3</v>
      </c>
      <c r="M12" s="220" t="s">
        <v>3</v>
      </c>
      <c r="N12" s="300"/>
      <c r="O12" s="300"/>
      <c r="P12" s="300"/>
      <c r="Q12" s="300"/>
      <c r="R12" s="300"/>
      <c r="S12" s="300"/>
      <c r="T12" s="300"/>
      <c r="U12" s="300"/>
      <c r="Z12" s="123"/>
      <c r="AA12" s="123"/>
      <c r="AB12" s="123"/>
      <c r="AC12" s="123"/>
      <c r="AD12" s="123"/>
      <c r="AE12" s="123"/>
      <c r="AF12" s="123"/>
      <c r="AG12" s="2"/>
      <c r="AH12" s="118"/>
    </row>
    <row r="13" spans="1:34" ht="63" customHeight="1">
      <c r="A13" s="1010"/>
      <c r="B13" s="1001" t="s">
        <v>413</v>
      </c>
      <c r="C13" s="1001"/>
      <c r="D13" s="1001"/>
      <c r="E13" s="220" t="s">
        <v>3</v>
      </c>
      <c r="F13" s="220" t="s">
        <v>3</v>
      </c>
      <c r="G13" s="220" t="s">
        <v>3</v>
      </c>
      <c r="H13" s="220" t="s">
        <v>3</v>
      </c>
      <c r="I13" s="220" t="s">
        <v>3</v>
      </c>
      <c r="J13" s="220" t="s">
        <v>3</v>
      </c>
      <c r="K13" s="220" t="s">
        <v>3</v>
      </c>
      <c r="L13" s="220" t="s">
        <v>3</v>
      </c>
      <c r="M13" s="220" t="s">
        <v>3</v>
      </c>
      <c r="N13" s="300" t="str">
        <f>IF(F13=$AA$11," ",1)</f>
        <v> </v>
      </c>
      <c r="O13" s="300" t="str">
        <f t="shared" si="1"/>
        <v> </v>
      </c>
      <c r="P13" s="300" t="str">
        <f t="shared" si="1"/>
        <v> </v>
      </c>
      <c r="Q13" s="300" t="str">
        <f t="shared" si="1"/>
        <v> </v>
      </c>
      <c r="R13" s="300" t="str">
        <f t="shared" si="1"/>
        <v> </v>
      </c>
      <c r="S13" s="300" t="str">
        <f t="shared" si="1"/>
        <v> </v>
      </c>
      <c r="T13" s="300" t="str">
        <f t="shared" si="1"/>
        <v> </v>
      </c>
      <c r="U13" s="300" t="str">
        <f t="shared" si="1"/>
        <v> </v>
      </c>
      <c r="Z13" s="123" t="s">
        <v>345</v>
      </c>
      <c r="AA13" s="123"/>
      <c r="AB13" s="123" t="s">
        <v>249</v>
      </c>
      <c r="AC13" s="123" t="s">
        <v>303</v>
      </c>
      <c r="AD13" s="123">
        <v>2</v>
      </c>
      <c r="AE13" s="123" t="s">
        <v>316</v>
      </c>
      <c r="AF13" s="123"/>
      <c r="AG13" s="2" t="s">
        <v>334</v>
      </c>
      <c r="AH13" s="118"/>
    </row>
    <row r="14" spans="1:34" ht="15.75" customHeight="1">
      <c r="A14" s="1031" t="s">
        <v>431</v>
      </c>
      <c r="B14" s="1032"/>
      <c r="C14" s="1032"/>
      <c r="D14" s="1032"/>
      <c r="E14" s="1032"/>
      <c r="F14" s="1032"/>
      <c r="G14" s="1032"/>
      <c r="H14" s="1032"/>
      <c r="I14" s="1033"/>
      <c r="J14" s="226"/>
      <c r="K14" s="226"/>
      <c r="L14" s="226"/>
      <c r="M14" s="226"/>
      <c r="N14" s="206">
        <f aca="true" t="shared" si="2" ref="N14:U14">SUM(N9:N13)</f>
        <v>0</v>
      </c>
      <c r="O14" s="206">
        <f t="shared" si="2"/>
        <v>0</v>
      </c>
      <c r="P14" s="206">
        <f t="shared" si="2"/>
        <v>0</v>
      </c>
      <c r="Q14" s="206">
        <f t="shared" si="2"/>
        <v>0</v>
      </c>
      <c r="R14" s="206">
        <f t="shared" si="2"/>
        <v>0</v>
      </c>
      <c r="S14" s="206">
        <f t="shared" si="2"/>
        <v>0</v>
      </c>
      <c r="T14" s="206">
        <f t="shared" si="2"/>
        <v>0</v>
      </c>
      <c r="U14" s="206">
        <f t="shared" si="2"/>
        <v>0</v>
      </c>
      <c r="Z14" s="123"/>
      <c r="AA14" s="123"/>
      <c r="AB14" s="123" t="s">
        <v>300</v>
      </c>
      <c r="AC14" s="123"/>
      <c r="AD14" s="123">
        <v>3</v>
      </c>
      <c r="AE14" s="123" t="s">
        <v>306</v>
      </c>
      <c r="AF14" s="123"/>
      <c r="AG14" s="2" t="s">
        <v>329</v>
      </c>
      <c r="AH14" s="118"/>
    </row>
    <row r="15" spans="1:34" ht="24" customHeight="1">
      <c r="A15" s="1034"/>
      <c r="B15" s="978" t="s">
        <v>407</v>
      </c>
      <c r="C15" s="978"/>
      <c r="D15" s="978"/>
      <c r="E15" s="1037">
        <f>'баланс взаимосв.комп'!G110</f>
        <v>14627845</v>
      </c>
      <c r="F15" s="1037">
        <f>'баланс взаимосв.комп'!H110</f>
        <v>4823705</v>
      </c>
      <c r="G15" s="1037">
        <f>'баланс взаимосв.комп'!I110</f>
        <v>5565391</v>
      </c>
      <c r="H15" s="1037">
        <f>'баланс взаимосв.комп'!J110</f>
        <v>5811068</v>
      </c>
      <c r="I15" s="1037">
        <f>'баланс взаимосв.комп'!K110</f>
        <v>6492618</v>
      </c>
      <c r="J15" s="1037">
        <f>'баланс взаимосв.комп'!L110</f>
        <v>0</v>
      </c>
      <c r="K15" s="1037">
        <f>'баланс взаимосв.комп'!M110</f>
        <v>0</v>
      </c>
      <c r="L15" s="1037">
        <f>'баланс взаимосв.комп'!N110</f>
        <v>6936.07</v>
      </c>
      <c r="M15" s="1037">
        <f>'баланс взаимосв.комп'!O110</f>
        <v>-6936.07</v>
      </c>
      <c r="N15" s="968" t="str">
        <f aca="true" t="shared" si="3" ref="N15:U15">IF(F15=0,1," ")</f>
        <v> </v>
      </c>
      <c r="O15" s="968" t="str">
        <f t="shared" si="3"/>
        <v> </v>
      </c>
      <c r="P15" s="968" t="str">
        <f t="shared" si="3"/>
        <v> </v>
      </c>
      <c r="Q15" s="968" t="str">
        <f t="shared" si="3"/>
        <v> </v>
      </c>
      <c r="R15" s="968">
        <f t="shared" si="3"/>
        <v>1</v>
      </c>
      <c r="S15" s="968">
        <f t="shared" si="3"/>
        <v>1</v>
      </c>
      <c r="T15" s="968" t="str">
        <f t="shared" si="3"/>
        <v> </v>
      </c>
      <c r="U15" s="968" t="str">
        <f t="shared" si="3"/>
        <v> </v>
      </c>
      <c r="Z15" s="123"/>
      <c r="AA15" s="123"/>
      <c r="AB15" s="123" t="s">
        <v>301</v>
      </c>
      <c r="AC15" s="123"/>
      <c r="AD15" s="123"/>
      <c r="AE15" s="123" t="s">
        <v>307</v>
      </c>
      <c r="AF15" s="123"/>
      <c r="AG15" s="2" t="s">
        <v>336</v>
      </c>
      <c r="AH15" s="2"/>
    </row>
    <row r="16" spans="1:34" ht="19.5" customHeight="1">
      <c r="A16" s="1035"/>
      <c r="B16" s="978"/>
      <c r="C16" s="978"/>
      <c r="D16" s="978"/>
      <c r="E16" s="1037"/>
      <c r="F16" s="1037"/>
      <c r="G16" s="1037"/>
      <c r="H16" s="1037"/>
      <c r="I16" s="1037"/>
      <c r="J16" s="1037"/>
      <c r="K16" s="1037"/>
      <c r="L16" s="1037"/>
      <c r="M16" s="1037"/>
      <c r="N16" s="968"/>
      <c r="O16" s="968"/>
      <c r="P16" s="968"/>
      <c r="Q16" s="968"/>
      <c r="R16" s="968"/>
      <c r="S16" s="968"/>
      <c r="T16" s="968"/>
      <c r="U16" s="968"/>
      <c r="Z16" s="123"/>
      <c r="AA16" s="123"/>
      <c r="AB16" s="123"/>
      <c r="AC16" s="123"/>
      <c r="AD16" s="123"/>
      <c r="AE16" s="123"/>
      <c r="AF16" s="123"/>
      <c r="AG16" s="2"/>
      <c r="AH16" s="2"/>
    </row>
    <row r="17" spans="1:34" ht="38.25" customHeight="1">
      <c r="A17" s="1035"/>
      <c r="B17" s="992" t="s">
        <v>420</v>
      </c>
      <c r="C17" s="992"/>
      <c r="D17" s="992"/>
      <c r="E17" s="229" t="s">
        <v>3</v>
      </c>
      <c r="F17" s="229" t="s">
        <v>3</v>
      </c>
      <c r="G17" s="229" t="s">
        <v>3</v>
      </c>
      <c r="H17" s="229" t="s">
        <v>3</v>
      </c>
      <c r="I17" s="229" t="s">
        <v>3</v>
      </c>
      <c r="J17" s="229" t="s">
        <v>3</v>
      </c>
      <c r="K17" s="229" t="s">
        <v>3</v>
      </c>
      <c r="L17" s="229" t="s">
        <v>3</v>
      </c>
      <c r="M17" s="229" t="s">
        <v>3</v>
      </c>
      <c r="N17" s="189"/>
      <c r="O17" s="189"/>
      <c r="P17" s="189"/>
      <c r="Q17" s="189"/>
      <c r="R17" s="189"/>
      <c r="S17" s="189"/>
      <c r="T17" s="189"/>
      <c r="U17" s="189"/>
      <c r="Z17" s="123"/>
      <c r="AA17" s="123"/>
      <c r="AB17" s="123"/>
      <c r="AC17" s="123"/>
      <c r="AD17" s="123"/>
      <c r="AE17" s="123"/>
      <c r="AF17" s="123"/>
      <c r="AG17" s="2"/>
      <c r="AH17" s="2"/>
    </row>
    <row r="18" spans="1:34" ht="28.5" customHeight="1">
      <c r="A18" s="1035"/>
      <c r="B18" s="992" t="s">
        <v>421</v>
      </c>
      <c r="C18" s="1002"/>
      <c r="D18" s="1002"/>
      <c r="E18" s="229" t="s">
        <v>3</v>
      </c>
      <c r="F18" s="229" t="s">
        <v>3</v>
      </c>
      <c r="G18" s="229" t="s">
        <v>3</v>
      </c>
      <c r="H18" s="229" t="s">
        <v>3</v>
      </c>
      <c r="I18" s="229" t="s">
        <v>3</v>
      </c>
      <c r="J18" s="229" t="s">
        <v>3</v>
      </c>
      <c r="K18" s="229" t="s">
        <v>3</v>
      </c>
      <c r="L18" s="229" t="s">
        <v>3</v>
      </c>
      <c r="M18" s="229" t="s">
        <v>3</v>
      </c>
      <c r="N18" s="189"/>
      <c r="O18" s="189"/>
      <c r="P18" s="189"/>
      <c r="Q18" s="189"/>
      <c r="R18" s="189"/>
      <c r="S18" s="189"/>
      <c r="T18" s="189"/>
      <c r="U18" s="189"/>
      <c r="Z18" s="123"/>
      <c r="AA18" s="123"/>
      <c r="AB18" s="123"/>
      <c r="AC18" s="123"/>
      <c r="AD18" s="123"/>
      <c r="AE18" s="123"/>
      <c r="AF18" s="123"/>
      <c r="AG18" s="2"/>
      <c r="AH18" s="2"/>
    </row>
    <row r="19" spans="1:34" ht="39.75" customHeight="1">
      <c r="A19" s="1035"/>
      <c r="B19" s="992" t="s">
        <v>422</v>
      </c>
      <c r="C19" s="992"/>
      <c r="D19" s="992"/>
      <c r="E19" s="229" t="s">
        <v>3</v>
      </c>
      <c r="F19" s="229" t="s">
        <v>3</v>
      </c>
      <c r="G19" s="229" t="s">
        <v>3</v>
      </c>
      <c r="H19" s="229" t="s">
        <v>3</v>
      </c>
      <c r="I19" s="229" t="s">
        <v>3</v>
      </c>
      <c r="J19" s="229" t="s">
        <v>3</v>
      </c>
      <c r="K19" s="229" t="s">
        <v>3</v>
      </c>
      <c r="L19" s="229" t="s">
        <v>3</v>
      </c>
      <c r="M19" s="229" t="s">
        <v>3</v>
      </c>
      <c r="N19" s="189"/>
      <c r="O19" s="189"/>
      <c r="P19" s="189"/>
      <c r="Q19" s="189"/>
      <c r="R19" s="189"/>
      <c r="S19" s="189"/>
      <c r="T19" s="189"/>
      <c r="U19" s="189"/>
      <c r="Z19" s="123"/>
      <c r="AA19" s="123"/>
      <c r="AB19" s="123"/>
      <c r="AC19" s="123"/>
      <c r="AD19" s="123"/>
      <c r="AE19" s="123"/>
      <c r="AF19" s="123"/>
      <c r="AG19" s="2"/>
      <c r="AH19" s="2"/>
    </row>
    <row r="20" spans="1:34" ht="17.25" customHeight="1">
      <c r="A20" s="1035"/>
      <c r="B20" s="992" t="s">
        <v>423</v>
      </c>
      <c r="C20" s="992"/>
      <c r="D20" s="992"/>
      <c r="E20" s="229" t="s">
        <v>3</v>
      </c>
      <c r="F20" s="229" t="s">
        <v>3</v>
      </c>
      <c r="G20" s="229" t="s">
        <v>3</v>
      </c>
      <c r="H20" s="229" t="s">
        <v>3</v>
      </c>
      <c r="I20" s="229" t="s">
        <v>3</v>
      </c>
      <c r="J20" s="229" t="s">
        <v>3</v>
      </c>
      <c r="K20" s="229" t="s">
        <v>3</v>
      </c>
      <c r="L20" s="229" t="s">
        <v>3</v>
      </c>
      <c r="M20" s="229" t="s">
        <v>3</v>
      </c>
      <c r="N20" s="302" t="str">
        <f aca="true" t="shared" si="4" ref="N20:U26">IF(F20=$AA$11," ",1)</f>
        <v> </v>
      </c>
      <c r="O20" s="302" t="str">
        <f t="shared" si="4"/>
        <v> </v>
      </c>
      <c r="P20" s="302" t="str">
        <f t="shared" si="4"/>
        <v> </v>
      </c>
      <c r="Q20" s="302" t="str">
        <f t="shared" si="4"/>
        <v> </v>
      </c>
      <c r="R20" s="302" t="str">
        <f t="shared" si="4"/>
        <v> </v>
      </c>
      <c r="S20" s="302" t="str">
        <f t="shared" si="4"/>
        <v> </v>
      </c>
      <c r="T20" s="302" t="str">
        <f t="shared" si="4"/>
        <v> </v>
      </c>
      <c r="U20" s="302" t="str">
        <f t="shared" si="4"/>
        <v> </v>
      </c>
      <c r="Z20" s="123"/>
      <c r="AA20" s="123"/>
      <c r="AB20" s="123"/>
      <c r="AC20" s="123"/>
      <c r="AD20" s="123"/>
      <c r="AE20" s="123"/>
      <c r="AF20" s="123"/>
      <c r="AG20" s="2"/>
      <c r="AH20" s="2"/>
    </row>
    <row r="21" spans="1:34" ht="39.75" customHeight="1">
      <c r="A21" s="1035"/>
      <c r="B21" s="992" t="s">
        <v>424</v>
      </c>
      <c r="C21" s="992"/>
      <c r="D21" s="992"/>
      <c r="E21" s="229" t="s">
        <v>3</v>
      </c>
      <c r="F21" s="229" t="s">
        <v>3</v>
      </c>
      <c r="G21" s="229" t="s">
        <v>3</v>
      </c>
      <c r="H21" s="229" t="s">
        <v>3</v>
      </c>
      <c r="I21" s="229" t="s">
        <v>3</v>
      </c>
      <c r="J21" s="229" t="s">
        <v>3</v>
      </c>
      <c r="K21" s="229" t="s">
        <v>3</v>
      </c>
      <c r="L21" s="229" t="s">
        <v>3</v>
      </c>
      <c r="M21" s="229" t="s">
        <v>3</v>
      </c>
      <c r="N21" s="302" t="str">
        <f t="shared" si="4"/>
        <v> </v>
      </c>
      <c r="O21" s="302" t="str">
        <f t="shared" si="4"/>
        <v> </v>
      </c>
      <c r="P21" s="302" t="str">
        <f t="shared" si="4"/>
        <v> </v>
      </c>
      <c r="Q21" s="302" t="str">
        <f t="shared" si="4"/>
        <v> </v>
      </c>
      <c r="R21" s="302" t="str">
        <f t="shared" si="4"/>
        <v> </v>
      </c>
      <c r="S21" s="302" t="str">
        <f t="shared" si="4"/>
        <v> </v>
      </c>
      <c r="T21" s="302" t="str">
        <f t="shared" si="4"/>
        <v> </v>
      </c>
      <c r="U21" s="302" t="str">
        <f t="shared" si="4"/>
        <v> </v>
      </c>
      <c r="Z21" s="2"/>
      <c r="AA21" s="2"/>
      <c r="AB21" s="2"/>
      <c r="AC21" s="2"/>
      <c r="AD21" s="2"/>
      <c r="AE21" s="2"/>
      <c r="AF21" s="2"/>
      <c r="AG21" s="2"/>
      <c r="AH21" s="2"/>
    </row>
    <row r="22" spans="1:39" ht="13.5" customHeight="1">
      <c r="A22" s="1035"/>
      <c r="B22" s="992" t="s">
        <v>425</v>
      </c>
      <c r="C22" s="992"/>
      <c r="D22" s="992"/>
      <c r="E22" s="229" t="s">
        <v>3</v>
      </c>
      <c r="F22" s="229" t="s">
        <v>3</v>
      </c>
      <c r="G22" s="229" t="s">
        <v>3</v>
      </c>
      <c r="H22" s="229" t="s">
        <v>3</v>
      </c>
      <c r="I22" s="229" t="s">
        <v>3</v>
      </c>
      <c r="J22" s="229" t="s">
        <v>3</v>
      </c>
      <c r="K22" s="229" t="s">
        <v>3</v>
      </c>
      <c r="L22" s="229" t="s">
        <v>3</v>
      </c>
      <c r="M22" s="229" t="s">
        <v>3</v>
      </c>
      <c r="N22" s="302" t="str">
        <f t="shared" si="4"/>
        <v> </v>
      </c>
      <c r="O22" s="302" t="str">
        <f t="shared" si="4"/>
        <v> </v>
      </c>
      <c r="P22" s="302" t="str">
        <f t="shared" si="4"/>
        <v> </v>
      </c>
      <c r="Q22" s="302" t="str">
        <f t="shared" si="4"/>
        <v> </v>
      </c>
      <c r="R22" s="302" t="str">
        <f t="shared" si="4"/>
        <v> </v>
      </c>
      <c r="S22" s="302" t="str">
        <f t="shared" si="4"/>
        <v> </v>
      </c>
      <c r="T22" s="302" t="str">
        <f t="shared" si="4"/>
        <v> </v>
      </c>
      <c r="U22" s="302" t="str">
        <f t="shared" si="4"/>
        <v> </v>
      </c>
      <c r="V22" s="265" t="s">
        <v>234</v>
      </c>
      <c r="Z22" s="2"/>
      <c r="AA22" s="2"/>
      <c r="AB22" s="2"/>
      <c r="AC22" s="2"/>
      <c r="AD22" s="2"/>
      <c r="AE22" s="2"/>
      <c r="AF22" s="2"/>
      <c r="AG22" s="2" t="s">
        <v>282</v>
      </c>
      <c r="AH22" s="2"/>
      <c r="AI22" s="2"/>
      <c r="AJ22" s="2" t="s">
        <v>323</v>
      </c>
      <c r="AK22" s="2" t="s">
        <v>357</v>
      </c>
      <c r="AL22" s="2"/>
      <c r="AM22" s="2" t="s">
        <v>453</v>
      </c>
    </row>
    <row r="23" spans="1:39" ht="39" customHeight="1">
      <c r="A23" s="1035"/>
      <c r="B23" s="992" t="s">
        <v>426</v>
      </c>
      <c r="C23" s="992"/>
      <c r="D23" s="992"/>
      <c r="E23" s="229" t="s">
        <v>3</v>
      </c>
      <c r="F23" s="229" t="s">
        <v>3</v>
      </c>
      <c r="G23" s="229" t="s">
        <v>3</v>
      </c>
      <c r="H23" s="229" t="s">
        <v>3</v>
      </c>
      <c r="I23" s="229" t="s">
        <v>3</v>
      </c>
      <c r="J23" s="229" t="s">
        <v>3</v>
      </c>
      <c r="K23" s="229" t="s">
        <v>3</v>
      </c>
      <c r="L23" s="229" t="s">
        <v>3</v>
      </c>
      <c r="M23" s="229" t="s">
        <v>3</v>
      </c>
      <c r="N23" s="302" t="str">
        <f t="shared" si="4"/>
        <v> </v>
      </c>
      <c r="O23" s="302" t="str">
        <f t="shared" si="4"/>
        <v> </v>
      </c>
      <c r="P23" s="302" t="str">
        <f t="shared" si="4"/>
        <v> </v>
      </c>
      <c r="Q23" s="302" t="str">
        <f t="shared" si="4"/>
        <v> </v>
      </c>
      <c r="R23" s="302" t="str">
        <f t="shared" si="4"/>
        <v> </v>
      </c>
      <c r="S23" s="302" t="str">
        <f t="shared" si="4"/>
        <v> </v>
      </c>
      <c r="T23" s="302" t="str">
        <f t="shared" si="4"/>
        <v> </v>
      </c>
      <c r="U23" s="302" t="str">
        <f t="shared" si="4"/>
        <v> </v>
      </c>
      <c r="Z23" s="2"/>
      <c r="AA23" s="2"/>
      <c r="AB23" s="2"/>
      <c r="AC23" s="2"/>
      <c r="AD23" s="2"/>
      <c r="AE23" s="2"/>
      <c r="AF23" s="2"/>
      <c r="AG23" s="2" t="s">
        <v>444</v>
      </c>
      <c r="AH23" s="2"/>
      <c r="AI23" s="2"/>
      <c r="AJ23" s="2" t="s">
        <v>443</v>
      </c>
      <c r="AK23" s="2" t="s">
        <v>447</v>
      </c>
      <c r="AL23" s="2"/>
      <c r="AM23" s="2" t="s">
        <v>454</v>
      </c>
    </row>
    <row r="24" spans="1:39" s="282" customFormat="1" ht="42" customHeight="1">
      <c r="A24" s="1035"/>
      <c r="B24" s="992" t="s">
        <v>427</v>
      </c>
      <c r="C24" s="992"/>
      <c r="D24" s="992"/>
      <c r="E24" s="229" t="s">
        <v>3</v>
      </c>
      <c r="F24" s="229" t="s">
        <v>3</v>
      </c>
      <c r="G24" s="229" t="s">
        <v>3</v>
      </c>
      <c r="H24" s="229" t="s">
        <v>3</v>
      </c>
      <c r="I24" s="229" t="s">
        <v>3</v>
      </c>
      <c r="J24" s="229" t="s">
        <v>3</v>
      </c>
      <c r="K24" s="229" t="s">
        <v>3</v>
      </c>
      <c r="L24" s="229" t="s">
        <v>3</v>
      </c>
      <c r="M24" s="229" t="s">
        <v>3</v>
      </c>
      <c r="N24" s="302" t="str">
        <f t="shared" si="4"/>
        <v> </v>
      </c>
      <c r="O24" s="302" t="str">
        <f>IF(G24=$AA$11," ",1)</f>
        <v> </v>
      </c>
      <c r="P24" s="302" t="str">
        <f>IF(H24=$AA$11," ",1)</f>
        <v> </v>
      </c>
      <c r="Q24" s="302" t="str">
        <f>IF(I24=$AA$11," ",1)</f>
        <v> </v>
      </c>
      <c r="R24" s="302" t="str">
        <f t="shared" si="4"/>
        <v> </v>
      </c>
      <c r="S24" s="302" t="str">
        <f t="shared" si="4"/>
        <v> </v>
      </c>
      <c r="T24" s="302" t="str">
        <f t="shared" si="4"/>
        <v> </v>
      </c>
      <c r="U24" s="302" t="str">
        <f t="shared" si="4"/>
        <v> </v>
      </c>
      <c r="Z24" s="177"/>
      <c r="AA24" s="177"/>
      <c r="AB24" s="177"/>
      <c r="AC24" s="177"/>
      <c r="AD24" s="177"/>
      <c r="AE24" s="177"/>
      <c r="AF24" s="177"/>
      <c r="AG24" s="2" t="s">
        <v>358</v>
      </c>
      <c r="AH24" s="2"/>
      <c r="AI24" s="2"/>
      <c r="AJ24" s="2" t="s">
        <v>441</v>
      </c>
      <c r="AK24" s="2" t="s">
        <v>448</v>
      </c>
      <c r="AL24" s="2"/>
      <c r="AM24" s="2" t="s">
        <v>455</v>
      </c>
    </row>
    <row r="25" spans="1:39" ht="41.25" customHeight="1">
      <c r="A25" s="1035"/>
      <c r="B25" s="992" t="s">
        <v>428</v>
      </c>
      <c r="C25" s="992"/>
      <c r="D25" s="992"/>
      <c r="E25" s="229" t="s">
        <v>3</v>
      </c>
      <c r="F25" s="229" t="s">
        <v>3</v>
      </c>
      <c r="G25" s="283" t="s">
        <v>3</v>
      </c>
      <c r="H25" s="229" t="s">
        <v>3</v>
      </c>
      <c r="I25" s="229" t="s">
        <v>3</v>
      </c>
      <c r="J25" s="229" t="s">
        <v>3</v>
      </c>
      <c r="K25" s="229" t="s">
        <v>3</v>
      </c>
      <c r="L25" s="229" t="s">
        <v>3</v>
      </c>
      <c r="M25" s="229" t="s">
        <v>3</v>
      </c>
      <c r="N25" s="302" t="str">
        <f t="shared" si="4"/>
        <v> </v>
      </c>
      <c r="O25" s="302" t="str">
        <f t="shared" si="4"/>
        <v> </v>
      </c>
      <c r="P25" s="302" t="str">
        <f t="shared" si="4"/>
        <v> </v>
      </c>
      <c r="Q25" s="302" t="str">
        <f t="shared" si="4"/>
        <v> </v>
      </c>
      <c r="R25" s="302" t="str">
        <f t="shared" si="4"/>
        <v> </v>
      </c>
      <c r="S25" s="302" t="str">
        <f t="shared" si="4"/>
        <v> </v>
      </c>
      <c r="T25" s="302" t="str">
        <f t="shared" si="4"/>
        <v> </v>
      </c>
      <c r="U25" s="302" t="str">
        <f t="shared" si="4"/>
        <v> </v>
      </c>
      <c r="Z25" s="2"/>
      <c r="AA25" s="2"/>
      <c r="AB25" s="2"/>
      <c r="AC25" s="2"/>
      <c r="AD25" s="2"/>
      <c r="AE25" s="2"/>
      <c r="AF25" s="2"/>
      <c r="AG25" s="2" t="s">
        <v>445</v>
      </c>
      <c r="AH25" s="2"/>
      <c r="AI25" s="2"/>
      <c r="AJ25" s="2" t="s">
        <v>442</v>
      </c>
      <c r="AK25" s="2" t="s">
        <v>386</v>
      </c>
      <c r="AL25" s="2"/>
      <c r="AM25" s="2" t="s">
        <v>349</v>
      </c>
    </row>
    <row r="26" spans="1:39" s="284" customFormat="1" ht="37.5" customHeight="1">
      <c r="A26" s="1036"/>
      <c r="B26" s="1014" t="s">
        <v>429</v>
      </c>
      <c r="C26" s="1015"/>
      <c r="D26" s="1021"/>
      <c r="E26" s="229" t="s">
        <v>3</v>
      </c>
      <c r="F26" s="229" t="s">
        <v>3</v>
      </c>
      <c r="G26" s="229" t="s">
        <v>3</v>
      </c>
      <c r="H26" s="229" t="s">
        <v>3</v>
      </c>
      <c r="I26" s="229" t="s">
        <v>3</v>
      </c>
      <c r="J26" s="229" t="s">
        <v>3</v>
      </c>
      <c r="K26" s="229" t="s">
        <v>3</v>
      </c>
      <c r="L26" s="229" t="s">
        <v>3</v>
      </c>
      <c r="M26" s="229" t="s">
        <v>3</v>
      </c>
      <c r="N26" s="302" t="str">
        <f t="shared" si="4"/>
        <v> </v>
      </c>
      <c r="O26" s="302" t="str">
        <f t="shared" si="4"/>
        <v> </v>
      </c>
      <c r="P26" s="302" t="str">
        <f t="shared" si="4"/>
        <v> </v>
      </c>
      <c r="Q26" s="302" t="str">
        <f t="shared" si="4"/>
        <v> </v>
      </c>
      <c r="R26" s="302" t="str">
        <f t="shared" si="4"/>
        <v> </v>
      </c>
      <c r="S26" s="302" t="str">
        <f t="shared" si="4"/>
        <v> </v>
      </c>
      <c r="T26" s="302" t="str">
        <f t="shared" si="4"/>
        <v> </v>
      </c>
      <c r="U26" s="302" t="str">
        <f t="shared" si="4"/>
        <v> </v>
      </c>
      <c r="Z26" s="262"/>
      <c r="AA26" s="262"/>
      <c r="AB26" s="262"/>
      <c r="AC26" s="262"/>
      <c r="AD26" s="262"/>
      <c r="AE26" s="262"/>
      <c r="AF26" s="262"/>
      <c r="AG26" s="2" t="s">
        <v>446</v>
      </c>
      <c r="AH26" s="2"/>
      <c r="AI26" s="2"/>
      <c r="AJ26" s="2" t="s">
        <v>283</v>
      </c>
      <c r="AK26" s="2" t="s">
        <v>449</v>
      </c>
      <c r="AL26" s="2"/>
      <c r="AM26" s="2"/>
    </row>
    <row r="27" spans="1:39" ht="12.75">
      <c r="A27" s="1048" t="s">
        <v>228</v>
      </c>
      <c r="B27" s="1049"/>
      <c r="C27" s="1049"/>
      <c r="D27" s="1049"/>
      <c r="E27" s="1049"/>
      <c r="F27" s="1049"/>
      <c r="G27" s="1049"/>
      <c r="H27" s="1049"/>
      <c r="I27" s="1050"/>
      <c r="J27" s="303"/>
      <c r="K27" s="303"/>
      <c r="L27" s="303"/>
      <c r="M27" s="303"/>
      <c r="N27" s="206">
        <f aca="true" t="shared" si="5" ref="N27:U27">SUM(N15:N26)</f>
        <v>0</v>
      </c>
      <c r="O27" s="206">
        <f t="shared" si="5"/>
        <v>0</v>
      </c>
      <c r="P27" s="206">
        <f t="shared" si="5"/>
        <v>0</v>
      </c>
      <c r="Q27" s="206">
        <f t="shared" si="5"/>
        <v>0</v>
      </c>
      <c r="R27" s="206">
        <f t="shared" si="5"/>
        <v>1</v>
      </c>
      <c r="S27" s="206">
        <f t="shared" si="5"/>
        <v>1</v>
      </c>
      <c r="T27" s="206">
        <f t="shared" si="5"/>
        <v>0</v>
      </c>
      <c r="U27" s="206">
        <f t="shared" si="5"/>
        <v>0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450</v>
      </c>
      <c r="AL27" s="2"/>
      <c r="AM27" s="2"/>
    </row>
    <row r="28" spans="1:38" ht="15.75" customHeight="1">
      <c r="A28" s="1051" t="s">
        <v>215</v>
      </c>
      <c r="B28" s="1051"/>
      <c r="C28" s="1051"/>
      <c r="D28" s="1051"/>
      <c r="E28" s="237" t="s">
        <v>3</v>
      </c>
      <c r="F28" s="237" t="s">
        <v>3</v>
      </c>
      <c r="G28" s="237" t="s">
        <v>3</v>
      </c>
      <c r="H28" s="237" t="s">
        <v>3</v>
      </c>
      <c r="I28" s="237" t="s">
        <v>3</v>
      </c>
      <c r="J28" s="237" t="s">
        <v>3</v>
      </c>
      <c r="K28" s="237" t="s">
        <v>3</v>
      </c>
      <c r="L28" s="237" t="s">
        <v>3</v>
      </c>
      <c r="M28" s="237" t="s">
        <v>3</v>
      </c>
      <c r="N28" s="238"/>
      <c r="O28" s="238"/>
      <c r="P28" s="238"/>
      <c r="Q28" s="238"/>
      <c r="R28" s="238"/>
      <c r="S28" s="238"/>
      <c r="T28" s="238"/>
      <c r="U28" s="238"/>
      <c r="V28" s="265" t="s">
        <v>220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451</v>
      </c>
      <c r="AL28" s="2"/>
    </row>
    <row r="29" spans="1:38" ht="13.5" customHeight="1">
      <c r="A29" s="1044" t="s">
        <v>222</v>
      </c>
      <c r="B29" s="1044"/>
      <c r="C29" s="245"/>
      <c r="D29" s="245"/>
      <c r="E29" s="250" t="s">
        <v>3</v>
      </c>
      <c r="F29" s="250" t="s">
        <v>3</v>
      </c>
      <c r="G29" s="250" t="s">
        <v>3</v>
      </c>
      <c r="H29" s="250" t="s">
        <v>3</v>
      </c>
      <c r="I29" s="250" t="s">
        <v>3</v>
      </c>
      <c r="J29" s="250" t="s">
        <v>3</v>
      </c>
      <c r="K29" s="250" t="s">
        <v>3</v>
      </c>
      <c r="L29" s="250" t="s">
        <v>3</v>
      </c>
      <c r="M29" s="250" t="s">
        <v>3</v>
      </c>
      <c r="N29" s="288"/>
      <c r="O29" s="288"/>
      <c r="P29" s="288"/>
      <c r="Q29" s="288"/>
      <c r="R29" s="288"/>
      <c r="S29" s="288"/>
      <c r="T29" s="288"/>
      <c r="U29" s="288"/>
      <c r="AG29" s="2"/>
      <c r="AH29" s="2"/>
      <c r="AI29" s="2"/>
      <c r="AJ29" s="2"/>
      <c r="AK29" s="2" t="s">
        <v>452</v>
      </c>
      <c r="AL29" s="2"/>
    </row>
    <row r="30" spans="1:38" ht="14.25" customHeight="1">
      <c r="A30" s="1044" t="s">
        <v>224</v>
      </c>
      <c r="B30" s="1044"/>
      <c r="C30" s="245"/>
      <c r="D30" s="245"/>
      <c r="E30" s="250" t="s">
        <v>3</v>
      </c>
      <c r="F30" s="250" t="s">
        <v>3</v>
      </c>
      <c r="G30" s="250" t="s">
        <v>3</v>
      </c>
      <c r="H30" s="250" t="s">
        <v>3</v>
      </c>
      <c r="I30" s="250" t="s">
        <v>3</v>
      </c>
      <c r="J30" s="250" t="s">
        <v>3</v>
      </c>
      <c r="K30" s="250" t="s">
        <v>3</v>
      </c>
      <c r="L30" s="250" t="s">
        <v>3</v>
      </c>
      <c r="M30" s="250" t="s">
        <v>3</v>
      </c>
      <c r="N30" s="288"/>
      <c r="O30" s="288"/>
      <c r="P30" s="288"/>
      <c r="Q30" s="288"/>
      <c r="R30" s="288"/>
      <c r="S30" s="288"/>
      <c r="T30" s="288"/>
      <c r="U30" s="288"/>
      <c r="AG30" s="2"/>
      <c r="AH30" s="2"/>
      <c r="AI30" s="2"/>
      <c r="AJ30" s="2"/>
      <c r="AK30" s="2" t="s">
        <v>349</v>
      </c>
      <c r="AL30" s="2"/>
    </row>
    <row r="31" spans="1:21" ht="16.5" customHeight="1">
      <c r="A31" s="1042" t="s">
        <v>346</v>
      </c>
      <c r="B31" s="1042"/>
      <c r="C31" s="1043" t="s">
        <v>327</v>
      </c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</row>
    <row r="32" spans="1:21" ht="28.5" customHeight="1">
      <c r="A32" s="1012"/>
      <c r="B32" s="1012"/>
      <c r="C32" s="1039" t="s">
        <v>331</v>
      </c>
      <c r="D32" s="1039"/>
      <c r="E32" s="1039"/>
      <c r="F32" s="1039"/>
      <c r="G32" s="1039"/>
      <c r="H32" s="1039"/>
      <c r="I32" s="1039"/>
      <c r="J32" s="1039"/>
      <c r="K32" s="1039"/>
      <c r="L32" s="1039"/>
      <c r="M32" s="1039"/>
      <c r="N32" s="1039"/>
      <c r="O32" s="1039"/>
      <c r="P32" s="1039"/>
      <c r="Q32" s="1039"/>
      <c r="R32" s="1039"/>
      <c r="S32" s="1039"/>
      <c r="T32" s="1039"/>
      <c r="U32" s="1039"/>
    </row>
    <row r="33" spans="1:21" s="272" customFormat="1" ht="15.75" customHeight="1" thickBot="1">
      <c r="A33" s="1040" t="s">
        <v>210</v>
      </c>
      <c r="B33" s="1040"/>
      <c r="C33" s="1040"/>
      <c r="D33" s="1040"/>
      <c r="E33" s="1041" t="s">
        <v>229</v>
      </c>
      <c r="F33" s="1041"/>
      <c r="G33" s="1041"/>
      <c r="H33" s="1041"/>
      <c r="I33" s="1041"/>
      <c r="J33" s="1041"/>
      <c r="K33" s="1041"/>
      <c r="L33" s="1041"/>
      <c r="M33" s="1041"/>
      <c r="N33" s="1041"/>
      <c r="O33" s="1041"/>
      <c r="P33" s="1041"/>
      <c r="Q33" s="1041"/>
      <c r="R33" s="1041"/>
      <c r="S33" s="1041"/>
      <c r="T33" s="1041"/>
      <c r="U33" s="289"/>
    </row>
    <row r="34" s="290" customFormat="1" ht="12" customHeight="1"/>
    <row r="35" spans="1:24" s="125" customFormat="1" ht="12.75">
      <c r="A35" s="990" t="s">
        <v>283</v>
      </c>
      <c r="B35" s="990"/>
      <c r="C35" s="1038" t="s">
        <v>349</v>
      </c>
      <c r="D35" s="1038"/>
      <c r="E35" s="1038"/>
      <c r="F35" s="1038"/>
      <c r="G35" s="1038"/>
      <c r="H35" s="1038"/>
      <c r="I35" s="1038"/>
      <c r="J35" s="1038"/>
      <c r="K35" s="1038"/>
      <c r="L35" s="1038"/>
      <c r="M35" s="1038"/>
      <c r="N35" s="1038"/>
      <c r="O35" s="1038"/>
      <c r="P35" s="1038"/>
      <c r="Q35" s="1038"/>
      <c r="R35" s="1038"/>
      <c r="S35" s="1038"/>
      <c r="T35" s="1038"/>
      <c r="U35" s="1038"/>
      <c r="V35" s="1038"/>
      <c r="W35" s="143"/>
      <c r="X35" s="143"/>
    </row>
    <row r="36" spans="1:24" s="125" customFormat="1" ht="12.75">
      <c r="A36" s="169"/>
      <c r="B36" s="170"/>
      <c r="C36" s="143"/>
      <c r="D36" s="142"/>
      <c r="E36" s="142"/>
      <c r="F36" s="142"/>
      <c r="G36" s="142"/>
      <c r="H36" s="142"/>
      <c r="I36" s="171"/>
      <c r="J36" s="171"/>
      <c r="K36" s="171"/>
      <c r="L36" s="171"/>
      <c r="M36" s="171"/>
      <c r="N36" s="171"/>
      <c r="O36" s="171"/>
      <c r="P36" s="171"/>
      <c r="Q36" s="172"/>
      <c r="R36" s="172"/>
      <c r="S36" s="172"/>
      <c r="T36" s="172"/>
      <c r="U36" s="172"/>
      <c r="V36" s="143"/>
      <c r="W36" s="143"/>
      <c r="X36" s="143"/>
    </row>
    <row r="37" spans="1:24" s="125" customFormat="1" ht="12.75">
      <c r="A37" s="990" t="s">
        <v>444</v>
      </c>
      <c r="B37" s="990"/>
      <c r="C37" s="1038" t="s">
        <v>349</v>
      </c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1038"/>
      <c r="O37" s="1038"/>
      <c r="P37" s="1038"/>
      <c r="Q37" s="1038"/>
      <c r="R37" s="1038"/>
      <c r="S37" s="1038"/>
      <c r="T37" s="1038"/>
      <c r="U37" s="1038"/>
      <c r="V37" s="1038"/>
      <c r="W37" s="143"/>
      <c r="X37" s="143"/>
    </row>
  </sheetData>
  <sheetProtection password="FE44" sheet="1" formatCells="0" formatColumns="0" formatRows="0" insertHyperlinks="0" sort="0" autoFilter="0" pivotTables="0"/>
  <mergeCells count="52">
    <mergeCell ref="M15:M16"/>
    <mergeCell ref="L15:L16"/>
    <mergeCell ref="P15:P16"/>
    <mergeCell ref="R15:R16"/>
    <mergeCell ref="S15:S16"/>
    <mergeCell ref="T15:T16"/>
    <mergeCell ref="O15:O16"/>
    <mergeCell ref="A8:D8"/>
    <mergeCell ref="B13:D13"/>
    <mergeCell ref="B9:D9"/>
    <mergeCell ref="B1:U1"/>
    <mergeCell ref="B2:U3"/>
    <mergeCell ref="A9:A13"/>
    <mergeCell ref="B10:D10"/>
    <mergeCell ref="B11:D11"/>
    <mergeCell ref="B12:D12"/>
    <mergeCell ref="C32:U32"/>
    <mergeCell ref="A29:B29"/>
    <mergeCell ref="A28:D28"/>
    <mergeCell ref="A30:B30"/>
    <mergeCell ref="A31:B32"/>
    <mergeCell ref="C31:U31"/>
    <mergeCell ref="U15:U16"/>
    <mergeCell ref="B17:D17"/>
    <mergeCell ref="Q15:Q16"/>
    <mergeCell ref="B22:D22"/>
    <mergeCell ref="J15:J16"/>
    <mergeCell ref="K15:K16"/>
    <mergeCell ref="I15:I16"/>
    <mergeCell ref="F15:F16"/>
    <mergeCell ref="G15:G16"/>
    <mergeCell ref="N15:N16"/>
    <mergeCell ref="B23:D23"/>
    <mergeCell ref="B21:D21"/>
    <mergeCell ref="A14:I14"/>
    <mergeCell ref="A15:A26"/>
    <mergeCell ref="B15:D16"/>
    <mergeCell ref="E15:E16"/>
    <mergeCell ref="B20:D20"/>
    <mergeCell ref="B19:D19"/>
    <mergeCell ref="B18:D18"/>
    <mergeCell ref="H15:H16"/>
    <mergeCell ref="A37:B37"/>
    <mergeCell ref="C37:V37"/>
    <mergeCell ref="B24:D24"/>
    <mergeCell ref="B25:D25"/>
    <mergeCell ref="B26:D26"/>
    <mergeCell ref="A33:D33"/>
    <mergeCell ref="E33:T33"/>
    <mergeCell ref="A35:B35"/>
    <mergeCell ref="C35:V35"/>
    <mergeCell ref="A27:I27"/>
  </mergeCells>
  <dataValidations count="10">
    <dataValidation type="list" allowBlank="1" showInputMessage="1" showErrorMessage="1" sqref="E28:M28 E10:M13 E17:M26">
      <formula1>$AA$10:$AA$11</formula1>
    </dataValidation>
    <dataValidation type="list" allowBlank="1" showInputMessage="1" showErrorMessage="1" sqref="E29:M29">
      <formula1>$AE$10:$AE$15</formula1>
    </dataValidation>
    <dataValidation type="list" allowBlank="1" showInputMessage="1" showErrorMessage="1" sqref="E30:M30">
      <formula1>$AD$10:$AD$14</formula1>
    </dataValidation>
    <dataValidation type="list" allowBlank="1" showInputMessage="1" showErrorMessage="1" sqref="C31">
      <formula1>$AG$6:$AG$20</formula1>
    </dataValidation>
    <dataValidation type="list" allowBlank="1" showInputMessage="1" showErrorMessage="1" sqref="C32:U32">
      <formula1>$AH$10:$AH$13</formula1>
    </dataValidation>
    <dataValidation type="list" allowBlank="1" showInputMessage="1" showErrorMessage="1" sqref="E33">
      <formula1>$AB$10:$AB$15</formula1>
    </dataValidation>
    <dataValidation type="list" allowBlank="1" showInputMessage="1" showErrorMessage="1" sqref="A37:B37 A35:B35">
      <formula1>$AJ$22:$AJ$26</formula1>
    </dataValidation>
    <dataValidation type="list" allowBlank="1" showInputMessage="1" showErrorMessage="1" sqref="C37:V37">
      <formula1>$AM$22:$AM$25</formula1>
    </dataValidation>
    <dataValidation type="list" allowBlank="1" showInputMessage="1" showErrorMessage="1" sqref="E9:M9">
      <formula1>$Z$10:$Z$13</formula1>
    </dataValidation>
    <dataValidation type="list" allowBlank="1" showInputMessage="1" showErrorMessage="1" sqref="C35:V35">
      <formula1>$AK$22:$AK$30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&amp;L&amp;"Arial Cyr,курсив"&amp;8* для юридических лиц и индивидуальных предпринимателей кредитуемых по упрощенной процедуре  (микрокредиты)</oddFooter>
  </headerFooter>
  <colBreaks count="2" manualBreakCount="2">
    <brk id="17" max="36" man="1"/>
    <brk id="21" max="38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view="pageBreakPreview" zoomScaleSheetLayoutView="100" workbookViewId="0" topLeftCell="A1">
      <selection activeCell="B2" sqref="B2:Q3"/>
    </sheetView>
  </sheetViews>
  <sheetFormatPr defaultColWidth="9.00390625" defaultRowHeight="12.75"/>
  <cols>
    <col min="1" max="1" width="2.375" style="265" customWidth="1"/>
    <col min="2" max="2" width="40.75390625" style="265" customWidth="1"/>
    <col min="3" max="3" width="11.875" style="265" customWidth="1"/>
    <col min="4" max="4" width="25.875" style="265" customWidth="1"/>
    <col min="5" max="5" width="10.25390625" style="265" hidden="1" customWidth="1"/>
    <col min="6" max="6" width="10.75390625" style="265" hidden="1" customWidth="1"/>
    <col min="7" max="9" width="10.75390625" style="265" customWidth="1"/>
    <col min="10" max="11" width="10.75390625" style="265" hidden="1" customWidth="1"/>
    <col min="12" max="13" width="11.125" style="265" hidden="1" customWidth="1"/>
    <col min="14" max="15" width="9.125" style="265" hidden="1" customWidth="1"/>
    <col min="16" max="16" width="9.00390625" style="265" hidden="1" customWidth="1"/>
    <col min="17" max="17" width="10.00390625" style="265" customWidth="1"/>
    <col min="18" max="18" width="9.75390625" style="265" hidden="1" customWidth="1"/>
    <col min="19" max="19" width="11.00390625" style="265" hidden="1" customWidth="1"/>
    <col min="20" max="21" width="11.875" style="265" hidden="1" customWidth="1"/>
    <col min="22" max="22" width="13.125" style="265" customWidth="1"/>
    <col min="23" max="23" width="9.125" style="265" customWidth="1"/>
    <col min="24" max="24" width="8.875" style="265" hidden="1" customWidth="1"/>
    <col min="25" max="32" width="9.125" style="265" hidden="1" customWidth="1"/>
    <col min="33" max="33" width="43.375" style="265" hidden="1" customWidth="1"/>
    <col min="34" max="41" width="9.125" style="265" hidden="1" customWidth="1"/>
    <col min="42" max="16384" width="9.125" style="265" customWidth="1"/>
  </cols>
  <sheetData>
    <row r="1" spans="1:21" ht="12.75">
      <c r="A1" s="2"/>
      <c r="B1" s="1028" t="s">
        <v>439</v>
      </c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264"/>
      <c r="S1" s="264"/>
      <c r="T1" s="264"/>
      <c r="U1" s="264"/>
    </row>
    <row r="2" spans="1:21" ht="15" customHeight="1">
      <c r="A2" s="2"/>
      <c r="B2" s="1029" t="s">
        <v>330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266"/>
      <c r="S2" s="266"/>
      <c r="T2" s="266"/>
      <c r="U2" s="266"/>
    </row>
    <row r="3" spans="1:21" ht="15" customHeight="1">
      <c r="A3" s="2"/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266"/>
      <c r="S3" s="266"/>
      <c r="T3" s="266"/>
      <c r="U3" s="266"/>
    </row>
    <row r="4" spans="1:14" ht="12.75">
      <c r="A4" s="2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</row>
    <row r="5" spans="1:14" s="272" customFormat="1" ht="13.5">
      <c r="A5" s="126"/>
      <c r="B5" s="269" t="s">
        <v>325</v>
      </c>
      <c r="C5" s="269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1:33" s="272" customFormat="1" ht="13.5">
      <c r="A6" s="126"/>
      <c r="B6" s="269" t="str">
        <f>'[1]баланс'!B3</f>
        <v>ООО " "</v>
      </c>
      <c r="C6" s="269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  <c r="AG6" s="2" t="s">
        <v>327</v>
      </c>
    </row>
    <row r="7" spans="1:33" s="272" customFormat="1" ht="14.25" thickBot="1">
      <c r="A7" s="126"/>
      <c r="B7" s="273"/>
      <c r="C7" s="269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1"/>
      <c r="AG7" s="2" t="s">
        <v>333</v>
      </c>
    </row>
    <row r="8" spans="1:33" s="272" customFormat="1" ht="40.5" customHeight="1" thickBot="1">
      <c r="A8" s="975" t="s">
        <v>213</v>
      </c>
      <c r="B8" s="975"/>
      <c r="C8" s="975"/>
      <c r="D8" s="975"/>
      <c r="E8" s="260">
        <v>41640</v>
      </c>
      <c r="F8" s="260">
        <v>41730</v>
      </c>
      <c r="G8" s="260">
        <v>41821</v>
      </c>
      <c r="H8" s="260">
        <v>41913</v>
      </c>
      <c r="I8" s="260">
        <v>42005</v>
      </c>
      <c r="J8" s="260">
        <v>42095</v>
      </c>
      <c r="K8" s="260">
        <v>42186</v>
      </c>
      <c r="L8" s="260">
        <v>42278</v>
      </c>
      <c r="M8" s="260">
        <v>42370</v>
      </c>
      <c r="N8" s="259" t="s">
        <v>354</v>
      </c>
      <c r="O8" s="259" t="s">
        <v>355</v>
      </c>
      <c r="P8" s="259" t="s">
        <v>351</v>
      </c>
      <c r="Q8" s="259" t="s">
        <v>356</v>
      </c>
      <c r="R8" s="291" t="s">
        <v>395</v>
      </c>
      <c r="S8" s="127" t="s">
        <v>396</v>
      </c>
      <c r="T8" s="127" t="s">
        <v>397</v>
      </c>
      <c r="U8" s="127" t="s">
        <v>398</v>
      </c>
      <c r="AG8" s="2" t="s">
        <v>335</v>
      </c>
    </row>
    <row r="9" spans="1:34" ht="27" customHeight="1">
      <c r="A9" s="1010"/>
      <c r="B9" s="1001" t="s">
        <v>410</v>
      </c>
      <c r="C9" s="1001"/>
      <c r="D9" s="1001"/>
      <c r="E9" s="275"/>
      <c r="F9" s="220" t="s">
        <v>221</v>
      </c>
      <c r="G9" s="220" t="s">
        <v>221</v>
      </c>
      <c r="H9" s="220" t="s">
        <v>221</v>
      </c>
      <c r="I9" s="220" t="s">
        <v>221</v>
      </c>
      <c r="J9" s="220" t="s">
        <v>221</v>
      </c>
      <c r="K9" s="220" t="s">
        <v>221</v>
      </c>
      <c r="L9" s="220" t="s">
        <v>221</v>
      </c>
      <c r="M9" s="220" t="s">
        <v>221</v>
      </c>
      <c r="N9" s="300" t="str">
        <f aca="true" t="shared" si="0" ref="N9:U9">IF(F9=$Z$11,1," ")</f>
        <v> </v>
      </c>
      <c r="O9" s="300" t="str">
        <f t="shared" si="0"/>
        <v> </v>
      </c>
      <c r="P9" s="300" t="str">
        <f t="shared" si="0"/>
        <v> </v>
      </c>
      <c r="Q9" s="300" t="str">
        <f t="shared" si="0"/>
        <v> </v>
      </c>
      <c r="R9" s="292" t="str">
        <f t="shared" si="0"/>
        <v> </v>
      </c>
      <c r="S9" s="274" t="str">
        <f t="shared" si="0"/>
        <v> </v>
      </c>
      <c r="T9" s="274" t="str">
        <f t="shared" si="0"/>
        <v> </v>
      </c>
      <c r="U9" s="274" t="str">
        <f t="shared" si="0"/>
        <v> </v>
      </c>
      <c r="Z9" s="7" t="s">
        <v>313</v>
      </c>
      <c r="AA9" s="7" t="s">
        <v>312</v>
      </c>
      <c r="AB9" s="7" t="s">
        <v>311</v>
      </c>
      <c r="AC9" s="7" t="s">
        <v>310</v>
      </c>
      <c r="AD9" s="7" t="s">
        <v>308</v>
      </c>
      <c r="AE9" s="7" t="s">
        <v>309</v>
      </c>
      <c r="AF9" s="7"/>
      <c r="AG9" s="2" t="s">
        <v>336</v>
      </c>
      <c r="AH9" s="7"/>
    </row>
    <row r="10" spans="1:34" ht="25.5" customHeight="1">
      <c r="A10" s="1010"/>
      <c r="B10" s="1001" t="s">
        <v>411</v>
      </c>
      <c r="C10" s="1001"/>
      <c r="D10" s="1001"/>
      <c r="E10" s="275"/>
      <c r="F10" s="220" t="s">
        <v>3</v>
      </c>
      <c r="G10" s="220" t="s">
        <v>3</v>
      </c>
      <c r="H10" s="220" t="s">
        <v>3</v>
      </c>
      <c r="I10" s="220" t="s">
        <v>3</v>
      </c>
      <c r="J10" s="220" t="s">
        <v>3</v>
      </c>
      <c r="K10" s="220" t="s">
        <v>3</v>
      </c>
      <c r="L10" s="220" t="s">
        <v>3</v>
      </c>
      <c r="M10" s="220" t="s">
        <v>3</v>
      </c>
      <c r="N10" s="300" t="str">
        <f>IF(F10=$AA$11," ",1)</f>
        <v> </v>
      </c>
      <c r="O10" s="300" t="str">
        <f aca="true" t="shared" si="1" ref="O10:U13">IF(G10=$AA$11," ",1)</f>
        <v> </v>
      </c>
      <c r="P10" s="300" t="str">
        <f t="shared" si="1"/>
        <v> </v>
      </c>
      <c r="Q10" s="300" t="str">
        <f t="shared" si="1"/>
        <v> </v>
      </c>
      <c r="R10" s="293" t="str">
        <f t="shared" si="1"/>
        <v> </v>
      </c>
      <c r="S10" s="276" t="str">
        <f t="shared" si="1"/>
        <v> </v>
      </c>
      <c r="T10" s="276" t="str">
        <f t="shared" si="1"/>
        <v> </v>
      </c>
      <c r="U10" s="276" t="str">
        <f t="shared" si="1"/>
        <v> </v>
      </c>
      <c r="V10" s="308" t="s">
        <v>233</v>
      </c>
      <c r="Z10" s="123" t="s">
        <v>221</v>
      </c>
      <c r="AA10" s="123" t="s">
        <v>8</v>
      </c>
      <c r="AB10" s="123" t="s">
        <v>229</v>
      </c>
      <c r="AC10" s="123" t="s">
        <v>212</v>
      </c>
      <c r="AD10" s="123" t="s">
        <v>304</v>
      </c>
      <c r="AE10" s="123" t="s">
        <v>3</v>
      </c>
      <c r="AF10" s="123"/>
      <c r="AG10" s="2" t="s">
        <v>327</v>
      </c>
      <c r="AH10" s="118" t="s">
        <v>331</v>
      </c>
    </row>
    <row r="11" spans="1:34" ht="26.25" customHeight="1">
      <c r="A11" s="1010"/>
      <c r="B11" s="1001" t="s">
        <v>412</v>
      </c>
      <c r="C11" s="1001"/>
      <c r="D11" s="1001"/>
      <c r="E11" s="275"/>
      <c r="F11" s="220" t="s">
        <v>3</v>
      </c>
      <c r="G11" s="220" t="s">
        <v>3</v>
      </c>
      <c r="H11" s="220" t="s">
        <v>3</v>
      </c>
      <c r="I11" s="220" t="s">
        <v>3</v>
      </c>
      <c r="J11" s="220" t="s">
        <v>3</v>
      </c>
      <c r="K11" s="220" t="s">
        <v>3</v>
      </c>
      <c r="L11" s="220" t="s">
        <v>3</v>
      </c>
      <c r="M11" s="220" t="s">
        <v>3</v>
      </c>
      <c r="N11" s="300" t="str">
        <f>IF(F11=$AA$11," ",1)</f>
        <v> </v>
      </c>
      <c r="O11" s="300" t="str">
        <f t="shared" si="1"/>
        <v> </v>
      </c>
      <c r="P11" s="300" t="str">
        <f t="shared" si="1"/>
        <v> </v>
      </c>
      <c r="Q11" s="300" t="str">
        <f t="shared" si="1"/>
        <v> </v>
      </c>
      <c r="R11" s="293" t="str">
        <f t="shared" si="1"/>
        <v> </v>
      </c>
      <c r="S11" s="276" t="str">
        <f t="shared" si="1"/>
        <v> </v>
      </c>
      <c r="T11" s="276" t="str">
        <f t="shared" si="1"/>
        <v> </v>
      </c>
      <c r="U11" s="276" t="str">
        <f t="shared" si="1"/>
        <v> </v>
      </c>
      <c r="Z11" s="123" t="s">
        <v>218</v>
      </c>
      <c r="AA11" s="123" t="s">
        <v>3</v>
      </c>
      <c r="AB11" s="123" t="s">
        <v>299</v>
      </c>
      <c r="AC11" s="123" t="s">
        <v>302</v>
      </c>
      <c r="AD11" s="123">
        <v>1</v>
      </c>
      <c r="AE11" s="123" t="s">
        <v>305</v>
      </c>
      <c r="AF11" s="123"/>
      <c r="AG11" s="2" t="s">
        <v>328</v>
      </c>
      <c r="AH11" s="118" t="s">
        <v>332</v>
      </c>
    </row>
    <row r="12" spans="1:34" ht="15.75" customHeight="1">
      <c r="A12" s="1010"/>
      <c r="B12" s="1001" t="s">
        <v>417</v>
      </c>
      <c r="C12" s="1001"/>
      <c r="D12" s="1001"/>
      <c r="E12" s="275"/>
      <c r="F12" s="220"/>
      <c r="G12" s="220"/>
      <c r="H12" s="220" t="s">
        <v>3</v>
      </c>
      <c r="I12" s="220" t="s">
        <v>3</v>
      </c>
      <c r="J12" s="220"/>
      <c r="K12" s="220"/>
      <c r="L12" s="220"/>
      <c r="M12" s="220"/>
      <c r="N12" s="300"/>
      <c r="O12" s="300"/>
      <c r="P12" s="300"/>
      <c r="Q12" s="300"/>
      <c r="R12" s="306"/>
      <c r="S12" s="307"/>
      <c r="T12" s="307"/>
      <c r="U12" s="307"/>
      <c r="Z12" s="123"/>
      <c r="AA12" s="123"/>
      <c r="AB12" s="123"/>
      <c r="AC12" s="123"/>
      <c r="AD12" s="123"/>
      <c r="AE12" s="123"/>
      <c r="AF12" s="123"/>
      <c r="AG12" s="2"/>
      <c r="AH12" s="118"/>
    </row>
    <row r="13" spans="1:34" ht="63" customHeight="1" thickBot="1">
      <c r="A13" s="1010"/>
      <c r="B13" s="1001" t="s">
        <v>413</v>
      </c>
      <c r="C13" s="1001"/>
      <c r="D13" s="1001"/>
      <c r="E13" s="275"/>
      <c r="F13" s="220" t="s">
        <v>3</v>
      </c>
      <c r="G13" s="220" t="s">
        <v>3</v>
      </c>
      <c r="H13" s="220" t="s">
        <v>3</v>
      </c>
      <c r="I13" s="220" t="s">
        <v>3</v>
      </c>
      <c r="J13" s="220" t="s">
        <v>3</v>
      </c>
      <c r="K13" s="220" t="s">
        <v>3</v>
      </c>
      <c r="L13" s="220" t="s">
        <v>3</v>
      </c>
      <c r="M13" s="220" t="s">
        <v>3</v>
      </c>
      <c r="N13" s="300" t="str">
        <f>IF(F13=$AA$11," ",1)</f>
        <v> </v>
      </c>
      <c r="O13" s="300" t="str">
        <f t="shared" si="1"/>
        <v> </v>
      </c>
      <c r="P13" s="300" t="str">
        <f t="shared" si="1"/>
        <v> </v>
      </c>
      <c r="Q13" s="300" t="str">
        <f t="shared" si="1"/>
        <v> </v>
      </c>
      <c r="R13" s="294" t="str">
        <f t="shared" si="1"/>
        <v> </v>
      </c>
      <c r="S13" s="277" t="str">
        <f t="shared" si="1"/>
        <v> </v>
      </c>
      <c r="T13" s="277" t="str">
        <f t="shared" si="1"/>
        <v> </v>
      </c>
      <c r="U13" s="277" t="str">
        <f t="shared" si="1"/>
        <v> </v>
      </c>
      <c r="Z13" s="123" t="s">
        <v>345</v>
      </c>
      <c r="AA13" s="123"/>
      <c r="AB13" s="123" t="s">
        <v>249</v>
      </c>
      <c r="AC13" s="123" t="s">
        <v>303</v>
      </c>
      <c r="AD13" s="123">
        <v>2</v>
      </c>
      <c r="AE13" s="123" t="s">
        <v>316</v>
      </c>
      <c r="AF13" s="123"/>
      <c r="AG13" s="2" t="s">
        <v>334</v>
      </c>
      <c r="AH13" s="118"/>
    </row>
    <row r="14" spans="1:34" ht="15.75" customHeight="1" thickBot="1">
      <c r="A14" s="1031" t="s">
        <v>431</v>
      </c>
      <c r="B14" s="1032"/>
      <c r="C14" s="1032"/>
      <c r="D14" s="1032"/>
      <c r="E14" s="1032"/>
      <c r="F14" s="1032"/>
      <c r="G14" s="1032"/>
      <c r="H14" s="1032"/>
      <c r="I14" s="1033"/>
      <c r="J14" s="226"/>
      <c r="K14" s="226"/>
      <c r="L14" s="226"/>
      <c r="M14" s="226"/>
      <c r="N14" s="206">
        <f aca="true" t="shared" si="2" ref="N14:U14">SUM(N9:N13)</f>
        <v>0</v>
      </c>
      <c r="O14" s="206">
        <f t="shared" si="2"/>
        <v>0</v>
      </c>
      <c r="P14" s="206">
        <f t="shared" si="2"/>
        <v>0</v>
      </c>
      <c r="Q14" s="206">
        <f t="shared" si="2"/>
        <v>0</v>
      </c>
      <c r="R14" s="207">
        <f t="shared" si="2"/>
        <v>0</v>
      </c>
      <c r="S14" s="207">
        <f t="shared" si="2"/>
        <v>0</v>
      </c>
      <c r="T14" s="207">
        <f t="shared" si="2"/>
        <v>0</v>
      </c>
      <c r="U14" s="207">
        <f t="shared" si="2"/>
        <v>0</v>
      </c>
      <c r="Z14" s="123"/>
      <c r="AA14" s="123"/>
      <c r="AB14" s="123" t="s">
        <v>300</v>
      </c>
      <c r="AC14" s="123"/>
      <c r="AD14" s="123">
        <v>3</v>
      </c>
      <c r="AE14" s="123" t="s">
        <v>306</v>
      </c>
      <c r="AF14" s="123"/>
      <c r="AG14" s="2" t="s">
        <v>329</v>
      </c>
      <c r="AH14" s="118"/>
    </row>
    <row r="15" spans="1:34" ht="24" customHeight="1">
      <c r="A15" s="1034"/>
      <c r="B15" s="978" t="s">
        <v>420</v>
      </c>
      <c r="C15" s="978"/>
      <c r="D15" s="978"/>
      <c r="E15" s="1037"/>
      <c r="F15" s="1037"/>
      <c r="G15" s="971" t="s">
        <v>3</v>
      </c>
      <c r="H15" s="971" t="s">
        <v>3</v>
      </c>
      <c r="I15" s="971" t="s">
        <v>3</v>
      </c>
      <c r="J15" s="1037"/>
      <c r="K15" s="1037"/>
      <c r="L15" s="1037"/>
      <c r="M15" s="1037"/>
      <c r="N15" s="189" t="str">
        <f aca="true" t="shared" si="3" ref="N15:U15">IF(F15=0," ",IF(E15/F15&gt;2,1," "))</f>
        <v> </v>
      </c>
      <c r="O15" s="189" t="e">
        <f t="shared" si="3"/>
        <v>#VALUE!</v>
      </c>
      <c r="P15" s="189" t="e">
        <f t="shared" si="3"/>
        <v>#VALUE!</v>
      </c>
      <c r="Q15" s="980" t="str">
        <f>IF(I15=0,1," ")</f>
        <v> </v>
      </c>
      <c r="R15" s="210" t="str">
        <f t="shared" si="3"/>
        <v> </v>
      </c>
      <c r="S15" s="211" t="str">
        <f t="shared" si="3"/>
        <v> </v>
      </c>
      <c r="T15" s="211" t="str">
        <f t="shared" si="3"/>
        <v> </v>
      </c>
      <c r="U15" s="211" t="str">
        <f t="shared" si="3"/>
        <v> </v>
      </c>
      <c r="Z15" s="123"/>
      <c r="AA15" s="123"/>
      <c r="AB15" s="123" t="s">
        <v>301</v>
      </c>
      <c r="AC15" s="123"/>
      <c r="AD15" s="123"/>
      <c r="AE15" s="123" t="s">
        <v>307</v>
      </c>
      <c r="AF15" s="123"/>
      <c r="AG15" s="2" t="s">
        <v>336</v>
      </c>
      <c r="AH15" s="2"/>
    </row>
    <row r="16" spans="1:34" ht="19.5" customHeight="1">
      <c r="A16" s="1035"/>
      <c r="B16" s="978"/>
      <c r="C16" s="978"/>
      <c r="D16" s="978"/>
      <c r="E16" s="1037"/>
      <c r="F16" s="1037"/>
      <c r="G16" s="972"/>
      <c r="H16" s="972"/>
      <c r="I16" s="972"/>
      <c r="J16" s="1037"/>
      <c r="K16" s="1037"/>
      <c r="L16" s="1037"/>
      <c r="M16" s="1037"/>
      <c r="N16" s="189">
        <f aca="true" t="shared" si="4" ref="N16:U16">IF(F15=0,1," ")</f>
        <v>1</v>
      </c>
      <c r="O16" s="189" t="str">
        <f t="shared" si="4"/>
        <v> </v>
      </c>
      <c r="P16" s="189" t="str">
        <f t="shared" si="4"/>
        <v> </v>
      </c>
      <c r="Q16" s="981"/>
      <c r="R16" s="295">
        <f t="shared" si="4"/>
        <v>1</v>
      </c>
      <c r="S16" s="278">
        <f t="shared" si="4"/>
        <v>1</v>
      </c>
      <c r="T16" s="278">
        <f t="shared" si="4"/>
        <v>1</v>
      </c>
      <c r="U16" s="278">
        <f t="shared" si="4"/>
        <v>1</v>
      </c>
      <c r="Z16" s="123"/>
      <c r="AA16" s="123"/>
      <c r="AB16" s="123"/>
      <c r="AC16" s="123"/>
      <c r="AD16" s="123"/>
      <c r="AE16" s="123"/>
      <c r="AF16" s="123"/>
      <c r="AG16" s="2"/>
      <c r="AH16" s="2"/>
    </row>
    <row r="17" spans="1:34" ht="28.5" customHeight="1">
      <c r="A17" s="1035"/>
      <c r="B17" s="1014" t="s">
        <v>421</v>
      </c>
      <c r="C17" s="1015"/>
      <c r="D17" s="1021"/>
      <c r="E17" s="301"/>
      <c r="F17" s="301"/>
      <c r="G17" s="229" t="s">
        <v>3</v>
      </c>
      <c r="H17" s="229" t="s">
        <v>3</v>
      </c>
      <c r="I17" s="229" t="s">
        <v>3</v>
      </c>
      <c r="J17" s="301"/>
      <c r="K17" s="301"/>
      <c r="L17" s="301"/>
      <c r="M17" s="301"/>
      <c r="N17" s="189"/>
      <c r="O17" s="189"/>
      <c r="P17" s="189"/>
      <c r="Q17" s="261"/>
      <c r="R17" s="295"/>
      <c r="S17" s="295"/>
      <c r="T17" s="295"/>
      <c r="U17" s="295"/>
      <c r="Z17" s="123"/>
      <c r="AA17" s="123"/>
      <c r="AB17" s="123"/>
      <c r="AC17" s="123"/>
      <c r="AD17" s="123"/>
      <c r="AE17" s="123"/>
      <c r="AF17" s="123"/>
      <c r="AG17" s="2"/>
      <c r="AH17" s="2"/>
    </row>
    <row r="18" spans="1:34" ht="27" customHeight="1">
      <c r="A18" s="1035"/>
      <c r="B18" s="1014" t="s">
        <v>422</v>
      </c>
      <c r="C18" s="1015"/>
      <c r="D18" s="1021"/>
      <c r="E18" s="301"/>
      <c r="F18" s="301"/>
      <c r="G18" s="229" t="s">
        <v>3</v>
      </c>
      <c r="H18" s="229" t="s">
        <v>3</v>
      </c>
      <c r="I18" s="229" t="s">
        <v>3</v>
      </c>
      <c r="J18" s="301"/>
      <c r="K18" s="301"/>
      <c r="L18" s="301"/>
      <c r="M18" s="301"/>
      <c r="N18" s="189"/>
      <c r="O18" s="189"/>
      <c r="P18" s="189"/>
      <c r="Q18" s="261"/>
      <c r="R18" s="295"/>
      <c r="S18" s="295"/>
      <c r="T18" s="295"/>
      <c r="U18" s="295"/>
      <c r="Z18" s="123"/>
      <c r="AA18" s="123"/>
      <c r="AB18" s="123"/>
      <c r="AC18" s="123"/>
      <c r="AD18" s="123"/>
      <c r="AE18" s="123"/>
      <c r="AF18" s="123"/>
      <c r="AG18" s="2"/>
      <c r="AH18" s="2"/>
    </row>
    <row r="19" spans="1:34" ht="15.75" customHeight="1">
      <c r="A19" s="1035"/>
      <c r="B19" s="1014" t="s">
        <v>423</v>
      </c>
      <c r="C19" s="1015"/>
      <c r="D19" s="1021"/>
      <c r="E19" s="301"/>
      <c r="F19" s="301"/>
      <c r="G19" s="229" t="s">
        <v>3</v>
      </c>
      <c r="H19" s="229" t="s">
        <v>3</v>
      </c>
      <c r="I19" s="229" t="s">
        <v>3</v>
      </c>
      <c r="J19" s="301"/>
      <c r="K19" s="301"/>
      <c r="L19" s="301"/>
      <c r="M19" s="301"/>
      <c r="N19" s="189"/>
      <c r="O19" s="189"/>
      <c r="P19" s="189"/>
      <c r="Q19" s="261"/>
      <c r="R19" s="295"/>
      <c r="S19" s="295"/>
      <c r="T19" s="295"/>
      <c r="U19" s="295"/>
      <c r="Z19" s="123"/>
      <c r="AA19" s="123"/>
      <c r="AB19" s="123"/>
      <c r="AC19" s="123"/>
      <c r="AD19" s="123"/>
      <c r="AE19" s="123"/>
      <c r="AF19" s="123"/>
      <c r="AG19" s="2"/>
      <c r="AH19" s="2"/>
    </row>
    <row r="20" spans="1:34" ht="40.5" customHeight="1">
      <c r="A20" s="1035"/>
      <c r="B20" s="1014" t="s">
        <v>424</v>
      </c>
      <c r="C20" s="1015"/>
      <c r="D20" s="1021"/>
      <c r="E20" s="279"/>
      <c r="F20" s="229" t="s">
        <v>3</v>
      </c>
      <c r="G20" s="229" t="s">
        <v>3</v>
      </c>
      <c r="H20" s="229" t="s">
        <v>3</v>
      </c>
      <c r="I20" s="229" t="s">
        <v>3</v>
      </c>
      <c r="J20" s="229" t="s">
        <v>3</v>
      </c>
      <c r="K20" s="229" t="s">
        <v>3</v>
      </c>
      <c r="L20" s="229" t="s">
        <v>3</v>
      </c>
      <c r="M20" s="229" t="s">
        <v>3</v>
      </c>
      <c r="N20" s="302" t="str">
        <f aca="true" t="shared" si="5" ref="N20:U25">IF(F20=$AA$11," ",1)</f>
        <v> </v>
      </c>
      <c r="O20" s="302" t="str">
        <f t="shared" si="5"/>
        <v> </v>
      </c>
      <c r="P20" s="302" t="str">
        <f t="shared" si="5"/>
        <v> </v>
      </c>
      <c r="Q20" s="302" t="str">
        <f t="shared" si="5"/>
        <v> </v>
      </c>
      <c r="R20" s="280" t="str">
        <f t="shared" si="5"/>
        <v> </v>
      </c>
      <c r="S20" s="281" t="str">
        <f t="shared" si="5"/>
        <v> </v>
      </c>
      <c r="T20" s="281" t="str">
        <f t="shared" si="5"/>
        <v> </v>
      </c>
      <c r="U20" s="281" t="str">
        <f t="shared" si="5"/>
        <v> </v>
      </c>
      <c r="Z20" s="123"/>
      <c r="AA20" s="123"/>
      <c r="AB20" s="123"/>
      <c r="AC20" s="123"/>
      <c r="AD20" s="123"/>
      <c r="AE20" s="123"/>
      <c r="AF20" s="123"/>
      <c r="AG20" s="2"/>
      <c r="AH20" s="2"/>
    </row>
    <row r="21" spans="1:34" ht="15.75" customHeight="1">
      <c r="A21" s="1035"/>
      <c r="B21" s="1014" t="s">
        <v>425</v>
      </c>
      <c r="C21" s="1015"/>
      <c r="D21" s="1021"/>
      <c r="E21" s="279"/>
      <c r="F21" s="229" t="s">
        <v>3</v>
      </c>
      <c r="G21" s="229" t="s">
        <v>3</v>
      </c>
      <c r="H21" s="229" t="s">
        <v>3</v>
      </c>
      <c r="I21" s="229" t="s">
        <v>3</v>
      </c>
      <c r="J21" s="229" t="s">
        <v>3</v>
      </c>
      <c r="K21" s="229" t="s">
        <v>3</v>
      </c>
      <c r="L21" s="229" t="s">
        <v>3</v>
      </c>
      <c r="M21" s="229" t="s">
        <v>3</v>
      </c>
      <c r="N21" s="302" t="str">
        <f t="shared" si="5"/>
        <v> </v>
      </c>
      <c r="O21" s="302" t="str">
        <f t="shared" si="5"/>
        <v> </v>
      </c>
      <c r="P21" s="302" t="str">
        <f t="shared" si="5"/>
        <v> </v>
      </c>
      <c r="Q21" s="302" t="str">
        <f t="shared" si="5"/>
        <v> </v>
      </c>
      <c r="R21" s="280" t="str">
        <f t="shared" si="5"/>
        <v> </v>
      </c>
      <c r="S21" s="281" t="str">
        <f t="shared" si="5"/>
        <v> </v>
      </c>
      <c r="T21" s="281" t="str">
        <f t="shared" si="5"/>
        <v> </v>
      </c>
      <c r="U21" s="281" t="str">
        <f t="shared" si="5"/>
        <v> </v>
      </c>
      <c r="Z21" s="2"/>
      <c r="AA21" s="2"/>
      <c r="AB21" s="2"/>
      <c r="AC21" s="2"/>
      <c r="AD21" s="2"/>
      <c r="AE21" s="2"/>
      <c r="AF21" s="2"/>
      <c r="AG21" s="2"/>
      <c r="AH21" s="2"/>
    </row>
    <row r="22" spans="1:39" ht="39" customHeight="1">
      <c r="A22" s="1035"/>
      <c r="B22" s="1014" t="s">
        <v>426</v>
      </c>
      <c r="C22" s="1015"/>
      <c r="D22" s="1021"/>
      <c r="E22" s="279"/>
      <c r="F22" s="229" t="s">
        <v>3</v>
      </c>
      <c r="G22" s="229" t="s">
        <v>3</v>
      </c>
      <c r="H22" s="229" t="s">
        <v>3</v>
      </c>
      <c r="I22" s="229" t="s">
        <v>3</v>
      </c>
      <c r="J22" s="229" t="s">
        <v>3</v>
      </c>
      <c r="K22" s="229" t="s">
        <v>3</v>
      </c>
      <c r="L22" s="229" t="s">
        <v>3</v>
      </c>
      <c r="M22" s="229" t="s">
        <v>3</v>
      </c>
      <c r="N22" s="302" t="str">
        <f t="shared" si="5"/>
        <v> </v>
      </c>
      <c r="O22" s="302" t="str">
        <f t="shared" si="5"/>
        <v> </v>
      </c>
      <c r="P22" s="302" t="str">
        <f t="shared" si="5"/>
        <v> </v>
      </c>
      <c r="Q22" s="302" t="str">
        <f t="shared" si="5"/>
        <v> </v>
      </c>
      <c r="R22" s="280" t="str">
        <f t="shared" si="5"/>
        <v> </v>
      </c>
      <c r="S22" s="281" t="str">
        <f t="shared" si="5"/>
        <v> </v>
      </c>
      <c r="T22" s="281" t="str">
        <f t="shared" si="5"/>
        <v> </v>
      </c>
      <c r="U22" s="281" t="str">
        <f t="shared" si="5"/>
        <v> </v>
      </c>
      <c r="V22" s="265" t="s">
        <v>234</v>
      </c>
      <c r="Z22" s="2"/>
      <c r="AA22" s="2"/>
      <c r="AB22" s="2"/>
      <c r="AC22" s="2"/>
      <c r="AD22" s="2"/>
      <c r="AE22" s="2"/>
      <c r="AF22" s="2"/>
      <c r="AG22" s="2" t="s">
        <v>282</v>
      </c>
      <c r="AH22" s="2"/>
      <c r="AI22" s="2"/>
      <c r="AJ22" s="2" t="s">
        <v>323</v>
      </c>
      <c r="AK22" s="2" t="s">
        <v>357</v>
      </c>
      <c r="AL22" s="2"/>
      <c r="AM22" s="2" t="s">
        <v>453</v>
      </c>
    </row>
    <row r="23" spans="1:39" ht="39" customHeight="1">
      <c r="A23" s="1035"/>
      <c r="B23" s="1014" t="s">
        <v>427</v>
      </c>
      <c r="C23" s="1015"/>
      <c r="D23" s="1021"/>
      <c r="E23" s="279"/>
      <c r="F23" s="229" t="s">
        <v>3</v>
      </c>
      <c r="G23" s="229" t="s">
        <v>3</v>
      </c>
      <c r="H23" s="229" t="s">
        <v>3</v>
      </c>
      <c r="I23" s="229" t="s">
        <v>3</v>
      </c>
      <c r="J23" s="229" t="s">
        <v>3</v>
      </c>
      <c r="K23" s="229" t="s">
        <v>3</v>
      </c>
      <c r="L23" s="229" t="s">
        <v>3</v>
      </c>
      <c r="M23" s="229" t="s">
        <v>3</v>
      </c>
      <c r="N23" s="302" t="str">
        <f t="shared" si="5"/>
        <v> </v>
      </c>
      <c r="O23" s="302" t="str">
        <f t="shared" si="5"/>
        <v> </v>
      </c>
      <c r="P23" s="302" t="str">
        <f t="shared" si="5"/>
        <v> </v>
      </c>
      <c r="Q23" s="302" t="str">
        <f t="shared" si="5"/>
        <v> </v>
      </c>
      <c r="R23" s="280" t="str">
        <f t="shared" si="5"/>
        <v> </v>
      </c>
      <c r="S23" s="281" t="str">
        <f t="shared" si="5"/>
        <v> </v>
      </c>
      <c r="T23" s="281" t="str">
        <f t="shared" si="5"/>
        <v> </v>
      </c>
      <c r="U23" s="281" t="str">
        <f t="shared" si="5"/>
        <v> </v>
      </c>
      <c r="Z23" s="2"/>
      <c r="AA23" s="2"/>
      <c r="AB23" s="2"/>
      <c r="AC23" s="2"/>
      <c r="AD23" s="2"/>
      <c r="AE23" s="2"/>
      <c r="AF23" s="2"/>
      <c r="AG23" s="2" t="s">
        <v>444</v>
      </c>
      <c r="AH23" s="2"/>
      <c r="AI23" s="2"/>
      <c r="AJ23" s="2" t="s">
        <v>443</v>
      </c>
      <c r="AK23" s="2" t="s">
        <v>447</v>
      </c>
      <c r="AL23" s="2"/>
      <c r="AM23" s="2" t="s">
        <v>454</v>
      </c>
    </row>
    <row r="24" spans="1:39" s="282" customFormat="1" ht="42" customHeight="1">
      <c r="A24" s="1035"/>
      <c r="B24" s="1014" t="s">
        <v>428</v>
      </c>
      <c r="C24" s="1015"/>
      <c r="D24" s="1021"/>
      <c r="E24" s="279"/>
      <c r="F24" s="229" t="s">
        <v>3</v>
      </c>
      <c r="G24" s="229" t="s">
        <v>3</v>
      </c>
      <c r="H24" s="229" t="s">
        <v>3</v>
      </c>
      <c r="I24" s="229" t="s">
        <v>3</v>
      </c>
      <c r="J24" s="229" t="s">
        <v>3</v>
      </c>
      <c r="K24" s="229" t="s">
        <v>3</v>
      </c>
      <c r="L24" s="229" t="s">
        <v>3</v>
      </c>
      <c r="M24" s="229" t="s">
        <v>3</v>
      </c>
      <c r="N24" s="302" t="str">
        <f t="shared" si="5"/>
        <v> </v>
      </c>
      <c r="O24" s="302" t="str">
        <f>IF(G24=$AA$11," ",1)</f>
        <v> </v>
      </c>
      <c r="P24" s="302" t="str">
        <f>IF(H24=$AA$11," ",1)</f>
        <v> </v>
      </c>
      <c r="Q24" s="302" t="str">
        <f>IF(I24=$AA$11," ",1)</f>
        <v> </v>
      </c>
      <c r="R24" s="280" t="str">
        <f t="shared" si="5"/>
        <v> </v>
      </c>
      <c r="S24" s="281" t="str">
        <f t="shared" si="5"/>
        <v> </v>
      </c>
      <c r="T24" s="281" t="str">
        <f t="shared" si="5"/>
        <v> </v>
      </c>
      <c r="U24" s="281" t="str">
        <f t="shared" si="5"/>
        <v> </v>
      </c>
      <c r="Z24" s="177"/>
      <c r="AA24" s="177"/>
      <c r="AB24" s="177"/>
      <c r="AC24" s="177"/>
      <c r="AD24" s="177"/>
      <c r="AE24" s="177"/>
      <c r="AF24" s="177"/>
      <c r="AG24" s="2" t="s">
        <v>358</v>
      </c>
      <c r="AH24" s="2"/>
      <c r="AI24" s="2"/>
      <c r="AJ24" s="2" t="s">
        <v>441</v>
      </c>
      <c r="AK24" s="2" t="s">
        <v>448</v>
      </c>
      <c r="AL24" s="2"/>
      <c r="AM24" s="2" t="s">
        <v>455</v>
      </c>
    </row>
    <row r="25" spans="1:39" ht="39" customHeight="1" thickBot="1">
      <c r="A25" s="1035"/>
      <c r="B25" s="1014" t="s">
        <v>429</v>
      </c>
      <c r="C25" s="1015"/>
      <c r="D25" s="1021"/>
      <c r="E25" s="279"/>
      <c r="F25" s="229" t="s">
        <v>3</v>
      </c>
      <c r="G25" s="229" t="s">
        <v>3</v>
      </c>
      <c r="H25" s="229" t="s">
        <v>3</v>
      </c>
      <c r="I25" s="229" t="s">
        <v>3</v>
      </c>
      <c r="J25" s="229" t="s">
        <v>3</v>
      </c>
      <c r="K25" s="229" t="s">
        <v>3</v>
      </c>
      <c r="L25" s="229" t="s">
        <v>3</v>
      </c>
      <c r="M25" s="229" t="s">
        <v>3</v>
      </c>
      <c r="N25" s="302" t="str">
        <f t="shared" si="5"/>
        <v> </v>
      </c>
      <c r="O25" s="302" t="str">
        <f t="shared" si="5"/>
        <v> </v>
      </c>
      <c r="P25" s="302" t="str">
        <f t="shared" si="5"/>
        <v> </v>
      </c>
      <c r="Q25" s="302" t="str">
        <f t="shared" si="5"/>
        <v> </v>
      </c>
      <c r="R25" s="280" t="str">
        <f t="shared" si="5"/>
        <v> </v>
      </c>
      <c r="S25" s="281" t="str">
        <f t="shared" si="5"/>
        <v> </v>
      </c>
      <c r="T25" s="281" t="str">
        <f t="shared" si="5"/>
        <v> </v>
      </c>
      <c r="U25" s="281" t="str">
        <f t="shared" si="5"/>
        <v> </v>
      </c>
      <c r="Z25" s="2"/>
      <c r="AA25" s="2"/>
      <c r="AB25" s="2"/>
      <c r="AC25" s="2"/>
      <c r="AD25" s="2"/>
      <c r="AE25" s="2"/>
      <c r="AF25" s="2"/>
      <c r="AG25" s="2" t="s">
        <v>445</v>
      </c>
      <c r="AH25" s="2"/>
      <c r="AI25" s="2"/>
      <c r="AJ25" s="2" t="s">
        <v>442</v>
      </c>
      <c r="AK25" s="2" t="s">
        <v>386</v>
      </c>
      <c r="AL25" s="2"/>
      <c r="AM25" s="2" t="s">
        <v>349</v>
      </c>
    </row>
    <row r="26" spans="1:41" ht="13.5" thickBot="1">
      <c r="A26" s="1048" t="s">
        <v>228</v>
      </c>
      <c r="B26" s="1049"/>
      <c r="C26" s="1049"/>
      <c r="D26" s="1049"/>
      <c r="E26" s="1049"/>
      <c r="F26" s="1049"/>
      <c r="G26" s="1049"/>
      <c r="H26" s="1049"/>
      <c r="I26" s="1050"/>
      <c r="J26" s="303"/>
      <c r="K26" s="303"/>
      <c r="L26" s="303"/>
      <c r="M26" s="303"/>
      <c r="N26" s="206">
        <f aca="true" t="shared" si="6" ref="N26:U26">SUM(N15:N25)</f>
        <v>1</v>
      </c>
      <c r="O26" s="206" t="e">
        <f t="shared" si="6"/>
        <v>#VALUE!</v>
      </c>
      <c r="P26" s="206" t="e">
        <f t="shared" si="6"/>
        <v>#VALUE!</v>
      </c>
      <c r="Q26" s="206">
        <f t="shared" si="6"/>
        <v>0</v>
      </c>
      <c r="R26" s="296">
        <f t="shared" si="6"/>
        <v>1</v>
      </c>
      <c r="S26" s="285">
        <f t="shared" si="6"/>
        <v>1</v>
      </c>
      <c r="T26" s="285">
        <f t="shared" si="6"/>
        <v>1</v>
      </c>
      <c r="U26" s="285">
        <f t="shared" si="6"/>
        <v>1</v>
      </c>
      <c r="Z26" s="2"/>
      <c r="AA26" s="2"/>
      <c r="AB26" s="2"/>
      <c r="AC26" s="2"/>
      <c r="AD26" s="2"/>
      <c r="AE26" s="2"/>
      <c r="AF26" s="2"/>
      <c r="AG26" s="2" t="s">
        <v>446</v>
      </c>
      <c r="AH26" s="2"/>
      <c r="AI26" s="2"/>
      <c r="AJ26" s="2" t="s">
        <v>283</v>
      </c>
      <c r="AK26" s="2" t="s">
        <v>449</v>
      </c>
      <c r="AL26" s="2"/>
      <c r="AM26" s="2"/>
      <c r="AN26" s="284"/>
      <c r="AO26" s="284"/>
    </row>
    <row r="27" spans="1:39" ht="15.75" customHeight="1" thickBot="1">
      <c r="A27" s="1051" t="s">
        <v>215</v>
      </c>
      <c r="B27" s="1051"/>
      <c r="C27" s="1051"/>
      <c r="D27" s="1051"/>
      <c r="E27" s="305"/>
      <c r="F27" s="237" t="s">
        <v>3</v>
      </c>
      <c r="G27" s="237" t="s">
        <v>3</v>
      </c>
      <c r="H27" s="237" t="s">
        <v>3</v>
      </c>
      <c r="I27" s="237" t="s">
        <v>3</v>
      </c>
      <c r="J27" s="237" t="s">
        <v>3</v>
      </c>
      <c r="K27" s="237" t="s">
        <v>3</v>
      </c>
      <c r="L27" s="237" t="s">
        <v>3</v>
      </c>
      <c r="M27" s="237" t="s">
        <v>3</v>
      </c>
      <c r="N27" s="238"/>
      <c r="O27" s="238"/>
      <c r="P27" s="238"/>
      <c r="Q27" s="238"/>
      <c r="R27" s="297"/>
      <c r="S27" s="286"/>
      <c r="T27" s="286"/>
      <c r="U27" s="286"/>
      <c r="V27" s="265" t="s">
        <v>220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450</v>
      </c>
      <c r="AL27" s="2"/>
      <c r="AM27" s="2"/>
    </row>
    <row r="28" spans="1:38" ht="13.5" customHeight="1">
      <c r="A28" s="1044" t="s">
        <v>222</v>
      </c>
      <c r="B28" s="1044"/>
      <c r="C28" s="245"/>
      <c r="D28" s="245"/>
      <c r="E28" s="245"/>
      <c r="F28" s="250" t="s">
        <v>3</v>
      </c>
      <c r="G28" s="250" t="s">
        <v>3</v>
      </c>
      <c r="H28" s="250" t="s">
        <v>3</v>
      </c>
      <c r="I28" s="250" t="s">
        <v>3</v>
      </c>
      <c r="J28" s="250" t="s">
        <v>3</v>
      </c>
      <c r="K28" s="250" t="s">
        <v>3</v>
      </c>
      <c r="L28" s="250" t="s">
        <v>3</v>
      </c>
      <c r="M28" s="250" t="s">
        <v>3</v>
      </c>
      <c r="N28" s="288"/>
      <c r="O28" s="288"/>
      <c r="P28" s="288"/>
      <c r="Q28" s="288"/>
      <c r="R28" s="298"/>
      <c r="S28" s="287"/>
      <c r="T28" s="287"/>
      <c r="U28" s="287"/>
      <c r="AG28" s="2"/>
      <c r="AH28" s="2"/>
      <c r="AI28" s="2"/>
      <c r="AJ28" s="2"/>
      <c r="AK28" s="2" t="s">
        <v>451</v>
      </c>
      <c r="AL28" s="2"/>
    </row>
    <row r="29" spans="1:38" ht="14.25" customHeight="1">
      <c r="A29" s="1044" t="s">
        <v>224</v>
      </c>
      <c r="B29" s="1044"/>
      <c r="C29" s="245"/>
      <c r="D29" s="245"/>
      <c r="E29" s="245"/>
      <c r="F29" s="250" t="s">
        <v>3</v>
      </c>
      <c r="G29" s="250" t="s">
        <v>3</v>
      </c>
      <c r="H29" s="250" t="s">
        <v>3</v>
      </c>
      <c r="I29" s="250" t="s">
        <v>3</v>
      </c>
      <c r="J29" s="250" t="s">
        <v>3</v>
      </c>
      <c r="K29" s="250" t="s">
        <v>3</v>
      </c>
      <c r="L29" s="250" t="s">
        <v>3</v>
      </c>
      <c r="M29" s="250" t="s">
        <v>3</v>
      </c>
      <c r="N29" s="288"/>
      <c r="O29" s="288"/>
      <c r="P29" s="288"/>
      <c r="Q29" s="288"/>
      <c r="R29" s="299"/>
      <c r="S29" s="288"/>
      <c r="T29" s="288"/>
      <c r="U29" s="288"/>
      <c r="AG29" s="2"/>
      <c r="AH29" s="2"/>
      <c r="AI29" s="2"/>
      <c r="AJ29" s="2"/>
      <c r="AK29" s="2" t="s">
        <v>452</v>
      </c>
      <c r="AL29" s="2"/>
    </row>
    <row r="30" spans="1:38" ht="16.5" customHeight="1">
      <c r="A30" s="1042" t="s">
        <v>346</v>
      </c>
      <c r="B30" s="1042"/>
      <c r="C30" s="1043" t="s">
        <v>327</v>
      </c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AG30" s="2"/>
      <c r="AH30" s="2"/>
      <c r="AI30" s="2"/>
      <c r="AJ30" s="2"/>
      <c r="AK30" s="2" t="s">
        <v>349</v>
      </c>
      <c r="AL30" s="2"/>
    </row>
    <row r="31" spans="1:21" ht="28.5" customHeight="1">
      <c r="A31" s="1012"/>
      <c r="B31" s="1012"/>
      <c r="C31" s="1039" t="s">
        <v>331</v>
      </c>
      <c r="D31" s="1039"/>
      <c r="E31" s="1039"/>
      <c r="F31" s="1039"/>
      <c r="G31" s="1039"/>
      <c r="H31" s="1039"/>
      <c r="I31" s="1039"/>
      <c r="J31" s="1039"/>
      <c r="K31" s="1039"/>
      <c r="L31" s="1039"/>
      <c r="M31" s="1039"/>
      <c r="N31" s="1039"/>
      <c r="O31" s="1039"/>
      <c r="P31" s="1039"/>
      <c r="Q31" s="1039"/>
      <c r="R31" s="1039"/>
      <c r="S31" s="1039"/>
      <c r="T31" s="1039"/>
      <c r="U31" s="1039"/>
    </row>
    <row r="32" spans="1:41" s="272" customFormat="1" ht="15.75" customHeight="1" thickBot="1">
      <c r="A32" s="1040" t="s">
        <v>210</v>
      </c>
      <c r="B32" s="1040"/>
      <c r="C32" s="1040"/>
      <c r="D32" s="1040"/>
      <c r="E32" s="1041" t="s">
        <v>229</v>
      </c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T32" s="1041"/>
      <c r="U32" s="289"/>
      <c r="AG32" s="265"/>
      <c r="AH32" s="265"/>
      <c r="AI32" s="265"/>
      <c r="AJ32" s="265"/>
      <c r="AK32" s="265"/>
      <c r="AL32" s="265"/>
      <c r="AM32" s="265"/>
      <c r="AN32" s="265"/>
      <c r="AO32" s="265"/>
    </row>
    <row r="33" spans="33:41" s="290" customFormat="1" ht="12" customHeight="1">
      <c r="AG33" s="272"/>
      <c r="AH33" s="272"/>
      <c r="AI33" s="272"/>
      <c r="AJ33" s="272"/>
      <c r="AK33" s="272"/>
      <c r="AL33" s="272"/>
      <c r="AM33" s="272"/>
      <c r="AN33" s="272"/>
      <c r="AO33" s="272"/>
    </row>
    <row r="34" spans="1:41" s="125" customFormat="1" ht="12.75">
      <c r="A34" s="990" t="s">
        <v>283</v>
      </c>
      <c r="B34" s="990"/>
      <c r="C34" s="1038" t="s">
        <v>349</v>
      </c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8"/>
      <c r="O34" s="1038"/>
      <c r="P34" s="1038"/>
      <c r="Q34" s="1038"/>
      <c r="R34" s="1038"/>
      <c r="S34" s="1038"/>
      <c r="T34" s="1038"/>
      <c r="U34" s="1038"/>
      <c r="V34" s="1038"/>
      <c r="W34" s="143"/>
      <c r="X34" s="143"/>
      <c r="AG34" s="290"/>
      <c r="AH34" s="290"/>
      <c r="AI34" s="290"/>
      <c r="AJ34" s="290"/>
      <c r="AK34" s="290"/>
      <c r="AL34" s="290"/>
      <c r="AM34" s="290"/>
      <c r="AN34" s="290"/>
      <c r="AO34" s="290"/>
    </row>
    <row r="35" spans="1:24" s="125" customFormat="1" ht="12.75">
      <c r="A35" s="169"/>
      <c r="B35" s="170"/>
      <c r="C35" s="143"/>
      <c r="D35" s="142"/>
      <c r="E35" s="142"/>
      <c r="F35" s="142"/>
      <c r="G35" s="142"/>
      <c r="H35" s="142"/>
      <c r="I35" s="171"/>
      <c r="J35" s="171"/>
      <c r="K35" s="171"/>
      <c r="L35" s="171"/>
      <c r="M35" s="171"/>
      <c r="N35" s="171"/>
      <c r="O35" s="171"/>
      <c r="P35" s="171"/>
      <c r="Q35" s="172"/>
      <c r="R35" s="172"/>
      <c r="S35" s="172"/>
      <c r="T35" s="172"/>
      <c r="U35" s="172"/>
      <c r="V35" s="143"/>
      <c r="W35" s="143"/>
      <c r="X35" s="143"/>
    </row>
    <row r="36" spans="1:24" s="125" customFormat="1" ht="12.75">
      <c r="A36" s="990" t="s">
        <v>282</v>
      </c>
      <c r="B36" s="990"/>
      <c r="C36" s="1038" t="s">
        <v>349</v>
      </c>
      <c r="D36" s="1038"/>
      <c r="E36" s="1038"/>
      <c r="F36" s="1038"/>
      <c r="G36" s="1038"/>
      <c r="H36" s="1038"/>
      <c r="I36" s="1038"/>
      <c r="J36" s="1038"/>
      <c r="K36" s="1038"/>
      <c r="L36" s="1038"/>
      <c r="M36" s="1038"/>
      <c r="N36" s="1038"/>
      <c r="O36" s="1038"/>
      <c r="P36" s="1038"/>
      <c r="Q36" s="1038"/>
      <c r="R36" s="1038"/>
      <c r="S36" s="1038"/>
      <c r="T36" s="1038"/>
      <c r="U36" s="1038"/>
      <c r="V36" s="1038"/>
      <c r="W36" s="143"/>
      <c r="X36" s="143"/>
    </row>
    <row r="37" spans="33:41" ht="12.75">
      <c r="AG37" s="125"/>
      <c r="AH37" s="125"/>
      <c r="AI37" s="125"/>
      <c r="AJ37" s="125"/>
      <c r="AK37" s="125"/>
      <c r="AL37" s="125"/>
      <c r="AM37" s="125"/>
      <c r="AN37" s="125"/>
      <c r="AO37" s="125"/>
    </row>
  </sheetData>
  <sheetProtection password="FE44" sheet="1" formatCells="0" formatColumns="0" formatRows="0" insertHyperlinks="0" sort="0" autoFilter="0" pivotTables="0"/>
  <mergeCells count="44">
    <mergeCell ref="B20:D20"/>
    <mergeCell ref="A26:I26"/>
    <mergeCell ref="A34:B34"/>
    <mergeCell ref="C34:V34"/>
    <mergeCell ref="B21:D21"/>
    <mergeCell ref="B22:D22"/>
    <mergeCell ref="B24:D24"/>
    <mergeCell ref="B1:Q1"/>
    <mergeCell ref="B2:Q3"/>
    <mergeCell ref="A8:D8"/>
    <mergeCell ref="A9:A13"/>
    <mergeCell ref="B9:D9"/>
    <mergeCell ref="B10:D10"/>
    <mergeCell ref="B11:D11"/>
    <mergeCell ref="B12:D12"/>
    <mergeCell ref="B13:D13"/>
    <mergeCell ref="A14:I14"/>
    <mergeCell ref="A15:A25"/>
    <mergeCell ref="B15:D16"/>
    <mergeCell ref="E15:E16"/>
    <mergeCell ref="F15:F16"/>
    <mergeCell ref="G15:G16"/>
    <mergeCell ref="H15:H16"/>
    <mergeCell ref="I15:I16"/>
    <mergeCell ref="B25:D25"/>
    <mergeCell ref="B17:D17"/>
    <mergeCell ref="Q15:Q16"/>
    <mergeCell ref="B23:D23"/>
    <mergeCell ref="A32:D32"/>
    <mergeCell ref="E32:T32"/>
    <mergeCell ref="J15:J16"/>
    <mergeCell ref="K15:K16"/>
    <mergeCell ref="L15:L16"/>
    <mergeCell ref="M15:M16"/>
    <mergeCell ref="B18:D18"/>
    <mergeCell ref="B19:D19"/>
    <mergeCell ref="A36:B36"/>
    <mergeCell ref="C36:V36"/>
    <mergeCell ref="A27:D27"/>
    <mergeCell ref="A28:B28"/>
    <mergeCell ref="A29:B29"/>
    <mergeCell ref="A30:B31"/>
    <mergeCell ref="C30:U30"/>
    <mergeCell ref="C31:U31"/>
  </mergeCells>
  <dataValidations count="11">
    <dataValidation type="list" allowBlank="1" showInputMessage="1" showErrorMessage="1" sqref="C36:V36">
      <formula1>$AM$22:$AM$26</formula1>
    </dataValidation>
    <dataValidation type="list" allowBlank="1" showInputMessage="1" showErrorMessage="1" sqref="A36:B36">
      <formula1>$AG$22:$AG$27</formula1>
    </dataValidation>
    <dataValidation type="list" allowBlank="1" showInputMessage="1" showErrorMessage="1" sqref="E32">
      <formula1>$AB$10:$AB$15</formula1>
    </dataValidation>
    <dataValidation type="list" allowBlank="1" showInputMessage="1" showErrorMessage="1" sqref="C31:U31">
      <formula1>$AH$10:$AH$13</formula1>
    </dataValidation>
    <dataValidation type="list" allowBlank="1" showInputMessage="1" showErrorMessage="1" sqref="C30">
      <formula1>$AG$6:$AG$20</formula1>
    </dataValidation>
    <dataValidation type="list" allowBlank="1" showInputMessage="1" showErrorMessage="1" sqref="F29:M29">
      <formula1>$AD$10:$AD$14</formula1>
    </dataValidation>
    <dataValidation type="list" allowBlank="1" showInputMessage="1" showErrorMessage="1" sqref="F28:M28">
      <formula1>$AE$10:$AE$15</formula1>
    </dataValidation>
    <dataValidation type="list" allowBlank="1" showInputMessage="1" showErrorMessage="1" sqref="F27:M27 H17:I19 F10:M13 F20:M25 H15:I15">
      <formula1>$AA$10:$AA$11</formula1>
    </dataValidation>
    <dataValidation type="list" allowBlank="1" showInputMessage="1" showErrorMessage="1" sqref="F9:M9">
      <formula1>$Z$10:$Z$13</formula1>
    </dataValidation>
    <dataValidation type="list" allowBlank="1" showInputMessage="1" showErrorMessage="1" sqref="C34:V34">
      <formula1>$AK$22:$AK$30</formula1>
    </dataValidation>
    <dataValidation type="list" allowBlank="1" showInputMessage="1" showErrorMessage="1" sqref="A34:B34">
      <formula1>$AJ$22:$AJ$26</formula1>
    </dataValidation>
  </dataValidations>
  <printOptions/>
  <pageMargins left="0.82" right="0.15748031496062992" top="0.6692913385826772" bottom="0.5905511811023623" header="0" footer="0.3937007874015748"/>
  <pageSetup horizontalDpi="300" verticalDpi="300" orientation="portrait" paperSize="9" scale="75" r:id="rId2"/>
  <headerFooter alignWithMargins="0">
    <oddFooter>&amp;L&amp;"Arial Cyr,курсив"&amp;8* для юридических лиц и индивидуальных предпринимателей со дня образования которых прошло менее 6 месяцев и их деятельность не осуществлялась(микрокредиты)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58"/>
  <sheetViews>
    <sheetView view="pageBreakPreview" zoomScaleNormal="85" zoomScaleSheetLayoutView="100" workbookViewId="0" topLeftCell="A1">
      <selection activeCell="P17" sqref="P17:P18"/>
    </sheetView>
  </sheetViews>
  <sheetFormatPr defaultColWidth="9.00390625" defaultRowHeight="12.75"/>
  <cols>
    <col min="1" max="1" width="2.75390625" style="128" customWidth="1"/>
    <col min="2" max="2" width="68.375" style="128" customWidth="1"/>
    <col min="3" max="3" width="12.875" style="132" customWidth="1"/>
    <col min="4" max="4" width="10.125" style="128" hidden="1" customWidth="1"/>
    <col min="5" max="5" width="11.125" style="128" hidden="1" customWidth="1"/>
    <col min="6" max="6" width="11.00390625" style="128" customWidth="1"/>
    <col min="7" max="7" width="10.875" style="128" customWidth="1"/>
    <col min="8" max="8" width="10.375" style="128" customWidth="1"/>
    <col min="9" max="12" width="10.375" style="128" hidden="1" customWidth="1"/>
    <col min="13" max="13" width="10.625" style="144" hidden="1" customWidth="1"/>
    <col min="14" max="14" width="10.375" style="144" hidden="1" customWidth="1"/>
    <col min="15" max="15" width="10.75390625" style="144" hidden="1" customWidth="1"/>
    <col min="16" max="16" width="11.125" style="144" customWidth="1"/>
    <col min="17" max="20" width="11.125" style="144" hidden="1" customWidth="1"/>
    <col min="21" max="21" width="10.375" style="145" hidden="1" customWidth="1"/>
    <col min="22" max="22" width="10.125" style="132" hidden="1" customWidth="1"/>
    <col min="23" max="23" width="10.75390625" style="132" hidden="1" customWidth="1"/>
    <col min="24" max="24" width="10.625" style="132" customWidth="1"/>
    <col min="25" max="28" width="10.625" style="132" hidden="1" customWidth="1"/>
    <col min="29" max="29" width="20.125" style="2" customWidth="1"/>
    <col min="30" max="30" width="22.75390625" style="2" customWidth="1"/>
    <col min="31" max="32" width="0" style="2" hidden="1" customWidth="1"/>
    <col min="33" max="33" width="9.125" style="2" hidden="1" customWidth="1"/>
    <col min="34" max="34" width="5.875" style="2" hidden="1" customWidth="1"/>
    <col min="35" max="35" width="9.125" style="2" hidden="1" customWidth="1"/>
    <col min="36" max="36" width="21.375" style="2" hidden="1" customWidth="1"/>
    <col min="37" max="39" width="9.125" style="2" hidden="1" customWidth="1"/>
    <col min="40" max="40" width="72.375" style="2" hidden="1" customWidth="1"/>
    <col min="41" max="41" width="9.125" style="2" hidden="1" customWidth="1"/>
    <col min="42" max="48" width="0" style="2" hidden="1" customWidth="1"/>
    <col min="49" max="16384" width="9.125" style="2" customWidth="1"/>
  </cols>
  <sheetData>
    <row r="1" spans="2:28" ht="15" customHeight="1">
      <c r="B1" s="984" t="s">
        <v>438</v>
      </c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175"/>
      <c r="Z1" s="175"/>
      <c r="AA1" s="175"/>
      <c r="AB1" s="175"/>
    </row>
    <row r="2" spans="2:28" ht="12.75">
      <c r="B2" s="986" t="s">
        <v>324</v>
      </c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176"/>
      <c r="Z2" s="176"/>
      <c r="AA2" s="176"/>
      <c r="AB2" s="176"/>
    </row>
    <row r="3" spans="2:28" ht="6.75" customHeight="1" hidden="1"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176"/>
      <c r="Z3" s="176"/>
      <c r="AA3" s="176"/>
      <c r="AB3" s="176"/>
    </row>
    <row r="4" spans="2:21" ht="12" customHeight="1">
      <c r="B4" s="129"/>
      <c r="C4" s="157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130"/>
      <c r="O4" s="130"/>
      <c r="P4" s="130"/>
      <c r="Q4" s="130"/>
      <c r="R4" s="130"/>
      <c r="S4" s="130"/>
      <c r="T4" s="130"/>
      <c r="U4" s="131"/>
    </row>
    <row r="5" spans="1:28" s="167" customFormat="1" ht="15.75">
      <c r="A5" s="160"/>
      <c r="B5" s="168" t="s">
        <v>325</v>
      </c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4"/>
      <c r="N5" s="164"/>
      <c r="O5" s="164"/>
      <c r="P5" s="164"/>
      <c r="Q5" s="164"/>
      <c r="R5" s="164"/>
      <c r="S5" s="164"/>
      <c r="T5" s="164"/>
      <c r="U5" s="165"/>
      <c r="V5" s="166"/>
      <c r="W5" s="166"/>
      <c r="X5" s="166"/>
      <c r="Y5" s="166"/>
      <c r="Z5" s="166"/>
      <c r="AA5" s="166"/>
      <c r="AB5" s="166"/>
    </row>
    <row r="6" spans="1:28" s="1" customFormat="1" ht="20.25">
      <c r="A6" s="133"/>
      <c r="B6" s="134">
        <f>'баланс взаимосв.комп'!B3</f>
        <v>0</v>
      </c>
      <c r="C6" s="158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36"/>
      <c r="O6" s="136"/>
      <c r="P6" s="136"/>
      <c r="Q6" s="136"/>
      <c r="R6" s="136"/>
      <c r="S6" s="136"/>
      <c r="T6" s="136"/>
      <c r="U6" s="137"/>
      <c r="V6" s="138"/>
      <c r="W6" s="138"/>
      <c r="X6" s="138"/>
      <c r="Y6" s="138"/>
      <c r="Z6" s="138"/>
      <c r="AA6" s="138"/>
      <c r="AB6" s="138"/>
    </row>
    <row r="7" spans="1:28" s="167" customFormat="1" ht="16.5" hidden="1" thickBot="1">
      <c r="A7" s="160"/>
      <c r="B7" s="161"/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4"/>
      <c r="O7" s="164"/>
      <c r="P7" s="164"/>
      <c r="Q7" s="164"/>
      <c r="R7" s="164"/>
      <c r="S7" s="164"/>
      <c r="T7" s="164"/>
      <c r="U7" s="165"/>
      <c r="V7" s="166"/>
      <c r="W7" s="166"/>
      <c r="X7" s="166"/>
      <c r="Y7" s="166"/>
      <c r="Z7" s="166"/>
      <c r="AA7" s="166"/>
      <c r="AB7" s="166"/>
    </row>
    <row r="8" spans="1:28" ht="12.75" customHeight="1">
      <c r="A8" s="977" t="s">
        <v>399</v>
      </c>
      <c r="B8" s="977"/>
      <c r="C8" s="977" t="s">
        <v>208</v>
      </c>
      <c r="D8" s="969">
        <v>41640</v>
      </c>
      <c r="E8" s="969">
        <v>41730</v>
      </c>
      <c r="F8" s="969">
        <v>41821</v>
      </c>
      <c r="G8" s="969">
        <v>41913</v>
      </c>
      <c r="H8" s="969">
        <v>42005</v>
      </c>
      <c r="I8" s="969">
        <v>42095</v>
      </c>
      <c r="J8" s="969">
        <v>42186</v>
      </c>
      <c r="K8" s="969">
        <v>42278</v>
      </c>
      <c r="L8" s="969">
        <v>42370</v>
      </c>
      <c r="M8" s="973" t="s">
        <v>388</v>
      </c>
      <c r="N8" s="973" t="s">
        <v>389</v>
      </c>
      <c r="O8" s="973" t="s">
        <v>390</v>
      </c>
      <c r="P8" s="973" t="s">
        <v>353</v>
      </c>
      <c r="Q8" s="973" t="s">
        <v>391</v>
      </c>
      <c r="R8" s="973" t="s">
        <v>392</v>
      </c>
      <c r="S8" s="973" t="s">
        <v>393</v>
      </c>
      <c r="T8" s="973" t="s">
        <v>394</v>
      </c>
      <c r="U8" s="967" t="s">
        <v>354</v>
      </c>
      <c r="V8" s="967" t="s">
        <v>355</v>
      </c>
      <c r="W8" s="967" t="s">
        <v>351</v>
      </c>
      <c r="X8" s="967" t="s">
        <v>356</v>
      </c>
      <c r="Y8" s="967" t="s">
        <v>395</v>
      </c>
      <c r="Z8" s="967" t="s">
        <v>396</v>
      </c>
      <c r="AA8" s="967" t="s">
        <v>397</v>
      </c>
      <c r="AB8" s="967" t="s">
        <v>398</v>
      </c>
    </row>
    <row r="9" spans="1:38" s="7" customFormat="1" ht="24.75" customHeight="1">
      <c r="A9" s="977"/>
      <c r="B9" s="977"/>
      <c r="C9" s="977"/>
      <c r="D9" s="969"/>
      <c r="E9" s="969"/>
      <c r="F9" s="969"/>
      <c r="G9" s="969"/>
      <c r="H9" s="969"/>
      <c r="I9" s="969"/>
      <c r="J9" s="969"/>
      <c r="K9" s="969"/>
      <c r="L9" s="969"/>
      <c r="M9" s="973"/>
      <c r="N9" s="973"/>
      <c r="O9" s="973"/>
      <c r="P9" s="973"/>
      <c r="Q9" s="973"/>
      <c r="R9" s="973"/>
      <c r="S9" s="973"/>
      <c r="T9" s="973"/>
      <c r="U9" s="967"/>
      <c r="V9" s="967"/>
      <c r="W9" s="967"/>
      <c r="X9" s="967"/>
      <c r="Y9" s="967"/>
      <c r="Z9" s="967"/>
      <c r="AA9" s="967"/>
      <c r="AB9" s="967"/>
      <c r="AG9" s="7" t="s">
        <v>313</v>
      </c>
      <c r="AH9" s="7" t="s">
        <v>312</v>
      </c>
      <c r="AI9" s="7" t="s">
        <v>311</v>
      </c>
      <c r="AJ9" s="7" t="s">
        <v>310</v>
      </c>
      <c r="AK9" s="7" t="s">
        <v>308</v>
      </c>
      <c r="AL9" s="7" t="s">
        <v>309</v>
      </c>
    </row>
    <row r="10" spans="1:41" ht="12.75">
      <c r="A10" s="1052"/>
      <c r="B10" s="182" t="s">
        <v>400</v>
      </c>
      <c r="C10" s="194" t="s">
        <v>209</v>
      </c>
      <c r="D10" s="195">
        <f>'баланс взаимосв.комп'!G51</f>
        <v>1756442</v>
      </c>
      <c r="E10" s="195">
        <f>'баланс взаимосв.комп'!H51</f>
        <v>1807127</v>
      </c>
      <c r="F10" s="195">
        <f>'баланс взаимосв.комп'!I51</f>
        <v>2034392</v>
      </c>
      <c r="G10" s="195">
        <f>'баланс взаимосв.комп'!J51</f>
        <v>2213556</v>
      </c>
      <c r="H10" s="195">
        <f>'баланс взаимосв.комп'!K51</f>
        <v>2018767</v>
      </c>
      <c r="I10" s="195">
        <f>'баланс взаимосв.комп'!L51</f>
        <v>0</v>
      </c>
      <c r="J10" s="195">
        <f>'баланс взаимосв.комп'!M51</f>
        <v>0</v>
      </c>
      <c r="K10" s="195">
        <f>'баланс взаимосв.комп'!N51</f>
        <v>1624.41</v>
      </c>
      <c r="L10" s="195" t="e">
        <f>'баланс взаимосв.комп'!#REF!</f>
        <v>#REF!</v>
      </c>
      <c r="M10" s="196">
        <f aca="true" t="shared" si="0" ref="M10:T10">E10/D10-1</f>
        <v>0.02885663175897646</v>
      </c>
      <c r="N10" s="196">
        <f t="shared" si="0"/>
        <v>0.12576039204770884</v>
      </c>
      <c r="O10" s="196">
        <f t="shared" si="0"/>
        <v>0.08806758972705353</v>
      </c>
      <c r="P10" s="196">
        <f t="shared" si="0"/>
        <v>-0.0879982254797258</v>
      </c>
      <c r="Q10" s="196">
        <f t="shared" si="0"/>
        <v>-1</v>
      </c>
      <c r="R10" s="196" t="e">
        <f t="shared" si="0"/>
        <v>#DIV/0!</v>
      </c>
      <c r="S10" s="196" t="e">
        <f t="shared" si="0"/>
        <v>#DIV/0!</v>
      </c>
      <c r="T10" s="196" t="e">
        <f t="shared" si="0"/>
        <v>#REF!</v>
      </c>
      <c r="U10" s="81" t="str">
        <f aca="true" t="shared" si="1" ref="U10:AB10">IF(E10&gt;0," ",1)</f>
        <v> </v>
      </c>
      <c r="V10" s="81" t="str">
        <f t="shared" si="1"/>
        <v> </v>
      </c>
      <c r="W10" s="81" t="str">
        <f t="shared" si="1"/>
        <v> </v>
      </c>
      <c r="X10" s="81" t="str">
        <f t="shared" si="1"/>
        <v> </v>
      </c>
      <c r="Y10" s="81">
        <f t="shared" si="1"/>
        <v>1</v>
      </c>
      <c r="Z10" s="81">
        <f t="shared" si="1"/>
        <v>1</v>
      </c>
      <c r="AA10" s="81" t="str">
        <f t="shared" si="1"/>
        <v> </v>
      </c>
      <c r="AB10" s="81" t="e">
        <f t="shared" si="1"/>
        <v>#REF!</v>
      </c>
      <c r="AG10" s="123" t="s">
        <v>221</v>
      </c>
      <c r="AH10" s="123" t="s">
        <v>8</v>
      </c>
      <c r="AI10" s="123" t="s">
        <v>229</v>
      </c>
      <c r="AJ10" s="123" t="s">
        <v>212</v>
      </c>
      <c r="AK10" s="123" t="s">
        <v>304</v>
      </c>
      <c r="AL10" s="123" t="s">
        <v>3</v>
      </c>
      <c r="AM10" s="123"/>
      <c r="AN10" s="2" t="s">
        <v>314</v>
      </c>
      <c r="AO10" s="118" t="s">
        <v>320</v>
      </c>
    </row>
    <row r="11" spans="1:41" s="178" customFormat="1" ht="38.25">
      <c r="A11" s="1052"/>
      <c r="B11" s="183" t="s">
        <v>401</v>
      </c>
      <c r="C11" s="197" t="s">
        <v>3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9"/>
      <c r="N11" s="199"/>
      <c r="O11" s="199"/>
      <c r="P11" s="199"/>
      <c r="Q11" s="199"/>
      <c r="R11" s="199"/>
      <c r="S11" s="199"/>
      <c r="T11" s="199"/>
      <c r="U11" s="200"/>
      <c r="V11" s="200"/>
      <c r="W11" s="200"/>
      <c r="X11" s="200"/>
      <c r="Y11" s="200"/>
      <c r="Z11" s="200"/>
      <c r="AA11" s="200"/>
      <c r="AB11" s="200"/>
      <c r="AG11" s="179"/>
      <c r="AH11" s="179"/>
      <c r="AI11" s="179"/>
      <c r="AJ11" s="179"/>
      <c r="AK11" s="179"/>
      <c r="AL11" s="179"/>
      <c r="AM11" s="179"/>
      <c r="AO11" s="180"/>
    </row>
    <row r="12" spans="1:41" ht="78.75" customHeight="1">
      <c r="A12" s="1052"/>
      <c r="B12" s="183" t="s">
        <v>402</v>
      </c>
      <c r="C12" s="194" t="s">
        <v>3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N12" s="196"/>
      <c r="O12" s="196"/>
      <c r="P12" s="196"/>
      <c r="Q12" s="196"/>
      <c r="R12" s="196"/>
      <c r="S12" s="196"/>
      <c r="T12" s="196"/>
      <c r="U12" s="81"/>
      <c r="V12" s="81"/>
      <c r="W12" s="81"/>
      <c r="X12" s="81"/>
      <c r="Y12" s="81"/>
      <c r="Z12" s="81"/>
      <c r="AA12" s="81"/>
      <c r="AB12" s="81"/>
      <c r="AC12" s="257" t="s">
        <v>418</v>
      </c>
      <c r="AG12" s="123"/>
      <c r="AH12" s="123"/>
      <c r="AI12" s="123"/>
      <c r="AJ12" s="123"/>
      <c r="AK12" s="123"/>
      <c r="AL12" s="123"/>
      <c r="AM12" s="123"/>
      <c r="AO12" s="118"/>
    </row>
    <row r="13" spans="1:41" ht="12.75">
      <c r="A13" s="985" t="s">
        <v>415</v>
      </c>
      <c r="B13" s="985"/>
      <c r="C13" s="985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205"/>
      <c r="O13" s="205"/>
      <c r="P13" s="205"/>
      <c r="Q13" s="205"/>
      <c r="R13" s="205"/>
      <c r="S13" s="205"/>
      <c r="T13" s="205"/>
      <c r="U13" s="206">
        <f aca="true" t="shared" si="2" ref="U13:AB13">SUM(U10:U10)</f>
        <v>0</v>
      </c>
      <c r="V13" s="206">
        <f t="shared" si="2"/>
        <v>0</v>
      </c>
      <c r="W13" s="206">
        <f t="shared" si="2"/>
        <v>0</v>
      </c>
      <c r="X13" s="206">
        <f>SUM(X10:X10)</f>
        <v>0</v>
      </c>
      <c r="Y13" s="206">
        <f t="shared" si="2"/>
        <v>1</v>
      </c>
      <c r="Z13" s="206">
        <f t="shared" si="2"/>
        <v>1</v>
      </c>
      <c r="AA13" s="206">
        <f t="shared" si="2"/>
        <v>0</v>
      </c>
      <c r="AB13" s="206" t="e">
        <f t="shared" si="2"/>
        <v>#REF!</v>
      </c>
      <c r="AG13" s="123" t="s">
        <v>218</v>
      </c>
      <c r="AH13" s="123" t="s">
        <v>3</v>
      </c>
      <c r="AI13" s="123" t="s">
        <v>299</v>
      </c>
      <c r="AJ13" s="123" t="s">
        <v>302</v>
      </c>
      <c r="AK13" s="123">
        <v>1</v>
      </c>
      <c r="AL13" s="123" t="s">
        <v>305</v>
      </c>
      <c r="AM13" s="123"/>
      <c r="AN13" s="2" t="s">
        <v>315</v>
      </c>
      <c r="AO13" s="118" t="s">
        <v>322</v>
      </c>
    </row>
    <row r="14" spans="1:41" ht="12.75">
      <c r="A14" s="1053"/>
      <c r="B14" s="184" t="s">
        <v>403</v>
      </c>
      <c r="C14" s="185" t="s">
        <v>207</v>
      </c>
      <c r="D14" s="187">
        <f>ROUND(IF('баланс взаимосв.комп'!G76=0,"",'баланс взаимосв.комп'!G36/'баланс взаимосв.комп'!G76),2)</f>
        <v>1.13</v>
      </c>
      <c r="E14" s="187">
        <f>ROUND(IF('баланс взаимосв.комп'!H76=0,"",'баланс взаимосв.комп'!H36/'баланс взаимосв.комп'!H76),2)</f>
        <v>1.12</v>
      </c>
      <c r="F14" s="187">
        <f>ROUND(IF('баланс взаимосв.комп'!I76=0,"",'баланс взаимосв.комп'!I36/'баланс взаимосв.комп'!I76),2)</f>
        <v>1.25</v>
      </c>
      <c r="G14" s="187">
        <f>ROUND(IF('баланс взаимосв.комп'!J76=0,"",'баланс взаимосв.комп'!J36/'баланс взаимосв.комп'!J76),2)</f>
        <v>1.17</v>
      </c>
      <c r="H14" s="187">
        <f>ROUND(IF('баланс взаимосв.комп'!K76=0,"",'баланс взаимосв.комп'!K36/'баланс взаимосв.комп'!K76),2)</f>
        <v>1.11</v>
      </c>
      <c r="I14" s="187" t="e">
        <f>ROUND(IF('баланс взаимосв.комп'!L76=0,"",'баланс взаимосв.комп'!L36/'баланс взаимосв.комп'!L76),2)</f>
        <v>#VALUE!</v>
      </c>
      <c r="J14" s="187" t="e">
        <f>ROUND(IF('баланс взаимосв.комп'!M76=0,"",'баланс взаимосв.комп'!M36/'баланс взаимосв.комп'!M76),2)</f>
        <v>#VALUE!</v>
      </c>
      <c r="K14" s="187">
        <f>ROUND(IF('баланс взаимосв.комп'!N76=0,"",'баланс взаимосв.комп'!N36/'баланс взаимосв.комп'!N76),2)</f>
        <v>1.58</v>
      </c>
      <c r="L14" s="187" t="e">
        <f>ROUND(IF('баланс взаимосв.комп'!#REF!=0,"",'баланс взаимосв.комп'!#REF!/'баланс взаимосв.комп'!#REF!),2)</f>
        <v>#REF!</v>
      </c>
      <c r="M14" s="188">
        <f aca="true" t="shared" si="3" ref="M14:T17">E14/D14-1</f>
        <v>-0.008849557522123686</v>
      </c>
      <c r="N14" s="188">
        <f t="shared" si="3"/>
        <v>0.11607142857142838</v>
      </c>
      <c r="O14" s="188">
        <f t="shared" si="3"/>
        <v>-0.06400000000000006</v>
      </c>
      <c r="P14" s="188">
        <f t="shared" si="3"/>
        <v>-0.0512820512820511</v>
      </c>
      <c r="Q14" s="188" t="e">
        <f t="shared" si="3"/>
        <v>#VALUE!</v>
      </c>
      <c r="R14" s="188" t="e">
        <f t="shared" si="3"/>
        <v>#VALUE!</v>
      </c>
      <c r="S14" s="188" t="e">
        <f t="shared" si="3"/>
        <v>#VALUE!</v>
      </c>
      <c r="T14" s="188" t="e">
        <f t="shared" si="3"/>
        <v>#REF!</v>
      </c>
      <c r="U14" s="189" t="str">
        <f>IF(E14&lt;1,1," ")</f>
        <v> </v>
      </c>
      <c r="V14" s="189" t="str">
        <f aca="true" t="shared" si="4" ref="V14:AB14">IF(F14&lt;1,1," ")</f>
        <v> </v>
      </c>
      <c r="W14" s="189" t="str">
        <f t="shared" si="4"/>
        <v> </v>
      </c>
      <c r="X14" s="189" t="str">
        <f t="shared" si="4"/>
        <v> </v>
      </c>
      <c r="Y14" s="189" t="e">
        <f t="shared" si="4"/>
        <v>#VALUE!</v>
      </c>
      <c r="Z14" s="189" t="e">
        <f t="shared" si="4"/>
        <v>#VALUE!</v>
      </c>
      <c r="AA14" s="189" t="str">
        <f t="shared" si="4"/>
        <v> </v>
      </c>
      <c r="AB14" s="189" t="e">
        <f t="shared" si="4"/>
        <v>#REF!</v>
      </c>
      <c r="AG14" s="123" t="s">
        <v>345</v>
      </c>
      <c r="AH14" s="123"/>
      <c r="AI14" s="123" t="s">
        <v>249</v>
      </c>
      <c r="AJ14" s="123" t="s">
        <v>303</v>
      </c>
      <c r="AK14" s="123">
        <v>2</v>
      </c>
      <c r="AL14" s="123" t="s">
        <v>316</v>
      </c>
      <c r="AM14" s="123"/>
      <c r="AN14" s="2" t="s">
        <v>317</v>
      </c>
      <c r="AO14" s="118" t="s">
        <v>321</v>
      </c>
    </row>
    <row r="15" spans="1:41" ht="12" customHeight="1">
      <c r="A15" s="1053"/>
      <c r="B15" s="979" t="s">
        <v>404</v>
      </c>
      <c r="C15" s="190" t="s">
        <v>405</v>
      </c>
      <c r="D15" s="187">
        <f>ROUND(IF('баланс взаимосв.комп'!G36=0,"",('баланс взаимосв.комп'!G51+'баланс взаимосв.комп'!G59-'баланс взаимосв.комп'!G20)/'баланс взаимосв.комп'!G36),2)</f>
        <v>0.11</v>
      </c>
      <c r="E15" s="187">
        <f>ROUND(IF('баланс взаимосв.комп'!H36=0,"",('баланс взаимосв.комп'!H51+'баланс взаимосв.комп'!H59-'баланс взаимосв.комп'!H20)/'баланс взаимосв.комп'!H36),2)</f>
        <v>0.11</v>
      </c>
      <c r="F15" s="187">
        <f>ROUND(IF('баланс взаимосв.комп'!I36=0,"",('баланс взаимосв.комп'!I51+'баланс взаимосв.комп'!I59-'баланс взаимосв.комп'!I20)/'баланс взаимосв.комп'!I36),2)</f>
        <v>0.2</v>
      </c>
      <c r="G15" s="187">
        <f>ROUND(IF('баланс взаимосв.комп'!J36=0,"",('баланс взаимосв.комп'!J51+'баланс взаимосв.комп'!J59-'баланс взаимосв.комп'!J20)/'баланс взаимосв.комп'!J36),2)</f>
        <v>0.15</v>
      </c>
      <c r="H15" s="187">
        <f>ROUND(IF('баланс взаимосв.комп'!K36=0,"",('баланс взаимосв.комп'!K51+'баланс взаимосв.комп'!K59-'баланс взаимосв.комп'!K20)/'баланс взаимосв.комп'!K36),2)</f>
        <v>0.1</v>
      </c>
      <c r="I15" s="187" t="e">
        <f>ROUND(IF('баланс взаимосв.комп'!L36=0,"",('баланс взаимосв.комп'!L51+'баланс взаимосв.комп'!L59-'баланс взаимосв.комп'!L20)/'баланс взаимосв.комп'!L36),2)</f>
        <v>#VALUE!</v>
      </c>
      <c r="J15" s="187" t="e">
        <f>ROUND(IF('баланс взаимосв.комп'!M36=0,"",('баланс взаимосв.комп'!M51+'баланс взаимосв.комп'!M59-'баланс взаимосв.комп'!M20)/'баланс взаимосв.комп'!M36),2)</f>
        <v>#VALUE!</v>
      </c>
      <c r="K15" s="187">
        <f>ROUND(IF('баланс взаимосв.комп'!N36=0,"",('баланс взаимосв.комп'!N51+'баланс взаимосв.комп'!N59-'баланс взаимосв.комп'!N20)/'баланс взаимосв.комп'!N36),2)</f>
        <v>0.37</v>
      </c>
      <c r="L15" s="187" t="e">
        <f>ROUND(IF('баланс взаимосв.комп'!#REF!=0,"",('баланс взаимосв.комп'!#REF!+'баланс взаимосв.комп'!#REF!-'баланс взаимосв.комп'!#REF!)/'баланс взаимосв.комп'!#REF!),2)</f>
        <v>#REF!</v>
      </c>
      <c r="M15" s="188">
        <f t="shared" si="3"/>
        <v>0</v>
      </c>
      <c r="N15" s="188">
        <f t="shared" si="3"/>
        <v>0.8181818181818183</v>
      </c>
      <c r="O15" s="188">
        <f t="shared" si="3"/>
        <v>-0.2500000000000001</v>
      </c>
      <c r="P15" s="188">
        <f t="shared" si="3"/>
        <v>-0.33333333333333326</v>
      </c>
      <c r="Q15" s="188" t="e">
        <f t="shared" si="3"/>
        <v>#VALUE!</v>
      </c>
      <c r="R15" s="188" t="e">
        <f t="shared" si="3"/>
        <v>#VALUE!</v>
      </c>
      <c r="S15" s="188" t="e">
        <f t="shared" si="3"/>
        <v>#VALUE!</v>
      </c>
      <c r="T15" s="188" t="e">
        <f t="shared" si="3"/>
        <v>#REF!</v>
      </c>
      <c r="U15" s="968" t="str">
        <f aca="true" t="shared" si="5" ref="U15:AB15">IF(AND(E15&lt;0.1,E16&gt;0.85),1," ")</f>
        <v> </v>
      </c>
      <c r="V15" s="968" t="str">
        <f t="shared" si="5"/>
        <v> </v>
      </c>
      <c r="W15" s="968" t="str">
        <f t="shared" si="5"/>
        <v> </v>
      </c>
      <c r="X15" s="968" t="str">
        <f t="shared" si="5"/>
        <v> </v>
      </c>
      <c r="Y15" s="968" t="e">
        <f t="shared" si="5"/>
        <v>#VALUE!</v>
      </c>
      <c r="Z15" s="968" t="e">
        <f t="shared" si="5"/>
        <v>#VALUE!</v>
      </c>
      <c r="AA15" s="968" t="str">
        <f t="shared" si="5"/>
        <v> </v>
      </c>
      <c r="AB15" s="968" t="e">
        <f t="shared" si="5"/>
        <v>#REF!</v>
      </c>
      <c r="AG15" s="123"/>
      <c r="AH15" s="123"/>
      <c r="AI15" s="123" t="s">
        <v>300</v>
      </c>
      <c r="AJ15" s="123"/>
      <c r="AK15" s="123">
        <v>3</v>
      </c>
      <c r="AL15" s="123" t="s">
        <v>306</v>
      </c>
      <c r="AM15" s="123"/>
      <c r="AN15" s="2" t="s">
        <v>318</v>
      </c>
      <c r="AO15" s="118" t="s">
        <v>332</v>
      </c>
    </row>
    <row r="16" spans="1:40" ht="14.25" customHeight="1">
      <c r="A16" s="1053"/>
      <c r="B16" s="979"/>
      <c r="C16" s="191" t="s">
        <v>406</v>
      </c>
      <c r="D16" s="187">
        <f>ROUND(IF('баланс взаимосв.комп'!G37=0,"",('баланс взаимосв.комп'!G76+'баланс взаимосв.комп'!G59)/'баланс взаимосв.комп'!G37),2)</f>
        <v>0.79</v>
      </c>
      <c r="E16" s="187">
        <f>ROUND(IF('баланс взаимосв.комп'!H37=0,"",('баланс взаимосв.комп'!H76+'баланс взаимосв.комп'!H59)/'баланс взаимосв.комп'!H37),2)</f>
        <v>0.8</v>
      </c>
      <c r="F16" s="187">
        <f>ROUND(IF('баланс взаимосв.комп'!I37=0,"",('баланс взаимосв.комп'!I76+'баланс взаимосв.комп'!I59)/'баланс взаимосв.комп'!I37),2)</f>
        <v>0.81</v>
      </c>
      <c r="G16" s="187">
        <f>ROUND(IF('баланс взаимосв.комп'!J37=0,"",('баланс взаимосв.комп'!J76+'баланс взаимосв.комп'!J59)/'баланс взаимосв.комп'!J37),2)</f>
        <v>0.8</v>
      </c>
      <c r="H16" s="187">
        <f>ROUND(IF('баланс взаимосв.комп'!K37=0,"",('баланс взаимосв.комп'!K76+'баланс взаимосв.комп'!K59)/'баланс взаимосв.комп'!K37),2)</f>
        <v>0.85</v>
      </c>
      <c r="I16" s="187" t="e">
        <f>ROUND(IF('баланс взаимосв.комп'!L37=0,"",('баланс взаимосв.комп'!L76+'баланс взаимосв.комп'!L59)/'баланс взаимосв.комп'!L37),2)</f>
        <v>#VALUE!</v>
      </c>
      <c r="J16" s="187" t="e">
        <f>ROUND(IF('баланс взаимосв.комп'!M37=0,"",('баланс взаимосв.комп'!M76+'баланс взаимосв.комп'!M59)/'баланс взаимосв.комп'!M37),2)</f>
        <v>#VALUE!</v>
      </c>
      <c r="K16" s="187">
        <f>ROUND(IF('баланс взаимосв.комп'!N37=0,"",('баланс взаимосв.комп'!N76+'баланс взаимосв.комп'!N59)/'баланс взаимосв.комп'!N37),2)</f>
        <v>0.89</v>
      </c>
      <c r="L16" s="187" t="e">
        <f>ROUND(IF('баланс взаимосв.комп'!#REF!=0,"",('баланс взаимосв.комп'!#REF!+'баланс взаимосв.комп'!#REF!)/'баланс взаимосв.комп'!#REF!),2)</f>
        <v>#REF!</v>
      </c>
      <c r="M16" s="188">
        <f t="shared" si="3"/>
        <v>0.012658227848101333</v>
      </c>
      <c r="N16" s="188">
        <f t="shared" si="3"/>
        <v>0.012499999999999956</v>
      </c>
      <c r="O16" s="188">
        <f t="shared" si="3"/>
        <v>-0.012345679012345734</v>
      </c>
      <c r="P16" s="188">
        <f t="shared" si="3"/>
        <v>0.0625</v>
      </c>
      <c r="Q16" s="188" t="e">
        <f t="shared" si="3"/>
        <v>#VALUE!</v>
      </c>
      <c r="R16" s="188" t="e">
        <f t="shared" si="3"/>
        <v>#VALUE!</v>
      </c>
      <c r="S16" s="188" t="e">
        <f t="shared" si="3"/>
        <v>#VALUE!</v>
      </c>
      <c r="T16" s="188" t="e">
        <f t="shared" si="3"/>
        <v>#REF!</v>
      </c>
      <c r="U16" s="968"/>
      <c r="V16" s="968"/>
      <c r="W16" s="968"/>
      <c r="X16" s="968"/>
      <c r="Y16" s="968"/>
      <c r="Z16" s="968"/>
      <c r="AA16" s="968"/>
      <c r="AB16" s="968"/>
      <c r="AG16" s="123"/>
      <c r="AH16" s="123"/>
      <c r="AI16" s="123" t="s">
        <v>301</v>
      </c>
      <c r="AJ16" s="123"/>
      <c r="AK16" s="123"/>
      <c r="AL16" s="123" t="s">
        <v>307</v>
      </c>
      <c r="AM16" s="123"/>
      <c r="AN16" s="2" t="s">
        <v>319</v>
      </c>
    </row>
    <row r="17" spans="1:28" ht="19.5" customHeight="1">
      <c r="A17" s="1053"/>
      <c r="B17" s="978" t="s">
        <v>407</v>
      </c>
      <c r="C17" s="1005" t="s">
        <v>348</v>
      </c>
      <c r="D17" s="970">
        <f>'баланс взаимосв.комп'!G110</f>
        <v>14627845</v>
      </c>
      <c r="E17" s="970">
        <f>'баланс взаимосв.комп'!H110</f>
        <v>4823705</v>
      </c>
      <c r="F17" s="970">
        <f>'баланс взаимосв.комп'!I110</f>
        <v>5565391</v>
      </c>
      <c r="G17" s="970">
        <f>'баланс взаимосв.комп'!J110</f>
        <v>5811068</v>
      </c>
      <c r="H17" s="970">
        <f>'баланс взаимосв.комп'!K110</f>
        <v>6492618</v>
      </c>
      <c r="I17" s="970">
        <f>'баланс взаимосв.комп'!L110</f>
        <v>0</v>
      </c>
      <c r="J17" s="970">
        <f>'баланс взаимосв.комп'!M110</f>
        <v>0</v>
      </c>
      <c r="K17" s="970">
        <f>'баланс взаимосв.комп'!N110</f>
        <v>6936.07</v>
      </c>
      <c r="L17" s="970" t="e">
        <f>'баланс взаимосв.комп'!#REF!</f>
        <v>#REF!</v>
      </c>
      <c r="M17" s="974">
        <f>E17/D17-1</f>
        <v>-0.6702381656354712</v>
      </c>
      <c r="N17" s="974">
        <f>F17/E17-1</f>
        <v>0.15375857354460942</v>
      </c>
      <c r="O17" s="974">
        <f>G17/F17-1</f>
        <v>0.04414370886070729</v>
      </c>
      <c r="P17" s="974">
        <f>H17/G17-1</f>
        <v>0.1172848089198062</v>
      </c>
      <c r="Q17" s="974">
        <f t="shared" si="3"/>
        <v>-1</v>
      </c>
      <c r="R17" s="974" t="e">
        <f t="shared" si="3"/>
        <v>#DIV/0!</v>
      </c>
      <c r="S17" s="974" t="e">
        <f t="shared" si="3"/>
        <v>#DIV/0!</v>
      </c>
      <c r="T17" s="974" t="e">
        <f t="shared" si="3"/>
        <v>#REF!</v>
      </c>
      <c r="U17" s="968" t="str">
        <f aca="true" t="shared" si="6" ref="U17:AB17">IF(E17=0,1," ")</f>
        <v> </v>
      </c>
      <c r="V17" s="968" t="str">
        <f t="shared" si="6"/>
        <v> </v>
      </c>
      <c r="W17" s="968" t="str">
        <f t="shared" si="6"/>
        <v> </v>
      </c>
      <c r="X17" s="968" t="str">
        <f t="shared" si="6"/>
        <v> </v>
      </c>
      <c r="Y17" s="968">
        <f t="shared" si="6"/>
        <v>1</v>
      </c>
      <c r="Z17" s="968">
        <f t="shared" si="6"/>
        <v>1</v>
      </c>
      <c r="AA17" s="968" t="str">
        <f t="shared" si="6"/>
        <v> </v>
      </c>
      <c r="AB17" s="968" t="e">
        <f t="shared" si="6"/>
        <v>#REF!</v>
      </c>
    </row>
    <row r="18" spans="1:29" ht="33.75" customHeight="1">
      <c r="A18" s="1053"/>
      <c r="B18" s="978"/>
      <c r="C18" s="1005"/>
      <c r="D18" s="970"/>
      <c r="E18" s="970"/>
      <c r="F18" s="970"/>
      <c r="G18" s="970"/>
      <c r="H18" s="970"/>
      <c r="I18" s="970"/>
      <c r="J18" s="970"/>
      <c r="K18" s="970"/>
      <c r="L18" s="970"/>
      <c r="M18" s="974"/>
      <c r="N18" s="974"/>
      <c r="O18" s="974"/>
      <c r="P18" s="974"/>
      <c r="Q18" s="974"/>
      <c r="R18" s="974"/>
      <c r="S18" s="974"/>
      <c r="T18" s="974"/>
      <c r="U18" s="968"/>
      <c r="V18" s="968"/>
      <c r="W18" s="968"/>
      <c r="X18" s="968"/>
      <c r="Y18" s="968"/>
      <c r="Z18" s="968"/>
      <c r="AA18" s="968"/>
      <c r="AB18" s="968"/>
      <c r="AC18" s="257" t="s">
        <v>419</v>
      </c>
    </row>
    <row r="19" spans="1:48" ht="25.5">
      <c r="A19" s="1053"/>
      <c r="B19" s="184" t="s">
        <v>408</v>
      </c>
      <c r="C19" s="191" t="s">
        <v>3</v>
      </c>
      <c r="D19" s="192">
        <f>'баланс взаимосв.комп'!G102</f>
        <v>816918</v>
      </c>
      <c r="E19" s="192">
        <f>'баланс взаимосв.комп'!H102</f>
        <v>176885</v>
      </c>
      <c r="F19" s="192">
        <f>'баланс взаимосв.комп'!I102</f>
        <v>421743</v>
      </c>
      <c r="G19" s="192">
        <f>'баланс взаимосв.комп'!J102</f>
        <v>689703</v>
      </c>
      <c r="H19" s="192">
        <f>'баланс взаимосв.комп'!K102</f>
        <v>495142</v>
      </c>
      <c r="I19" s="192">
        <f>'баланс взаимосв.комп'!L102</f>
        <v>0</v>
      </c>
      <c r="J19" s="192">
        <f>'баланс взаимосв.комп'!M102</f>
        <v>0</v>
      </c>
      <c r="K19" s="192">
        <f>'баланс взаимосв.комп'!N102</f>
        <v>1324.4099999999996</v>
      </c>
      <c r="L19" s="192" t="e">
        <f>'баланс взаимосв.комп'!#REF!</f>
        <v>#REF!</v>
      </c>
      <c r="M19" s="192" t="s">
        <v>347</v>
      </c>
      <c r="N19" s="192" t="s">
        <v>347</v>
      </c>
      <c r="O19" s="192" t="s">
        <v>347</v>
      </c>
      <c r="P19" s="192" t="s">
        <v>347</v>
      </c>
      <c r="Q19" s="192" t="s">
        <v>347</v>
      </c>
      <c r="R19" s="192" t="s">
        <v>347</v>
      </c>
      <c r="S19" s="192" t="s">
        <v>347</v>
      </c>
      <c r="T19" s="192" t="s">
        <v>347</v>
      </c>
      <c r="U19" s="189" t="str">
        <f aca="true" t="shared" si="7" ref="U19:AB19">IF(E19&lt;0,1," ")</f>
        <v> </v>
      </c>
      <c r="V19" s="189" t="str">
        <f t="shared" si="7"/>
        <v> </v>
      </c>
      <c r="W19" s="189" t="str">
        <f t="shared" si="7"/>
        <v> </v>
      </c>
      <c r="X19" s="189" t="str">
        <f t="shared" si="7"/>
        <v> </v>
      </c>
      <c r="Y19" s="189" t="str">
        <f t="shared" si="7"/>
        <v> </v>
      </c>
      <c r="Z19" s="189" t="str">
        <f t="shared" si="7"/>
        <v> </v>
      </c>
      <c r="AA19" s="189" t="str">
        <f t="shared" si="7"/>
        <v> </v>
      </c>
      <c r="AB19" s="189" t="e">
        <f t="shared" si="7"/>
        <v>#REF!</v>
      </c>
      <c r="AN19" s="2" t="s">
        <v>282</v>
      </c>
      <c r="AQ19" s="2" t="s">
        <v>323</v>
      </c>
      <c r="AR19" s="2" t="s">
        <v>357</v>
      </c>
      <c r="AT19" s="2" t="s">
        <v>453</v>
      </c>
      <c r="AU19" s="265"/>
      <c r="AV19" s="265"/>
    </row>
    <row r="20" spans="1:48" ht="33" customHeight="1">
      <c r="A20" s="1053"/>
      <c r="B20" s="979" t="s">
        <v>409</v>
      </c>
      <c r="C20" s="1056" t="s">
        <v>3</v>
      </c>
      <c r="D20" s="1054" t="s">
        <v>3</v>
      </c>
      <c r="E20" s="1054" t="s">
        <v>3</v>
      </c>
      <c r="F20" s="1054" t="s">
        <v>3</v>
      </c>
      <c r="G20" s="1054" t="s">
        <v>3</v>
      </c>
      <c r="H20" s="1054" t="s">
        <v>3</v>
      </c>
      <c r="I20" s="1054" t="s">
        <v>3</v>
      </c>
      <c r="J20" s="1054" t="s">
        <v>3</v>
      </c>
      <c r="K20" s="1054" t="s">
        <v>3</v>
      </c>
      <c r="L20" s="1054" t="s">
        <v>8</v>
      </c>
      <c r="M20" s="970"/>
      <c r="N20" s="970"/>
      <c r="O20" s="970"/>
      <c r="P20" s="970"/>
      <c r="Q20" s="970"/>
      <c r="R20" s="970"/>
      <c r="S20" s="970"/>
      <c r="T20" s="970"/>
      <c r="U20" s="968"/>
      <c r="V20" s="968"/>
      <c r="W20" s="968"/>
      <c r="X20" s="968"/>
      <c r="Y20" s="189"/>
      <c r="Z20" s="189"/>
      <c r="AA20" s="189"/>
      <c r="AB20" s="189"/>
      <c r="AN20" s="2" t="s">
        <v>444</v>
      </c>
      <c r="AQ20" s="2" t="s">
        <v>443</v>
      </c>
      <c r="AR20" s="2" t="s">
        <v>447</v>
      </c>
      <c r="AT20" s="2" t="s">
        <v>454</v>
      </c>
      <c r="AU20" s="265"/>
      <c r="AV20" s="265"/>
    </row>
    <row r="21" spans="1:48" ht="24.75" customHeight="1">
      <c r="A21" s="1053"/>
      <c r="B21" s="979"/>
      <c r="C21" s="1056"/>
      <c r="D21" s="1054"/>
      <c r="E21" s="1054"/>
      <c r="F21" s="1054"/>
      <c r="G21" s="1054"/>
      <c r="H21" s="1054"/>
      <c r="I21" s="1054"/>
      <c r="J21" s="1054"/>
      <c r="K21" s="1054"/>
      <c r="L21" s="1054"/>
      <c r="M21" s="970"/>
      <c r="N21" s="970"/>
      <c r="O21" s="970"/>
      <c r="P21" s="970"/>
      <c r="Q21" s="970"/>
      <c r="R21" s="970"/>
      <c r="S21" s="970"/>
      <c r="T21" s="970"/>
      <c r="U21" s="968"/>
      <c r="V21" s="968"/>
      <c r="W21" s="968"/>
      <c r="X21" s="968"/>
      <c r="Y21" s="189"/>
      <c r="Z21" s="189"/>
      <c r="AA21" s="189"/>
      <c r="AB21" s="189"/>
      <c r="AN21" s="2" t="s">
        <v>358</v>
      </c>
      <c r="AQ21" s="2" t="s">
        <v>441</v>
      </c>
      <c r="AR21" s="2" t="s">
        <v>448</v>
      </c>
      <c r="AT21" s="2" t="s">
        <v>455</v>
      </c>
      <c r="AU21" s="282"/>
      <c r="AV21" s="282"/>
    </row>
    <row r="22" spans="1:48" ht="40.5" customHeight="1">
      <c r="A22" s="1053"/>
      <c r="B22" s="184" t="s">
        <v>433</v>
      </c>
      <c r="C22" s="191" t="s">
        <v>3</v>
      </c>
      <c r="D22" s="229" t="s">
        <v>3</v>
      </c>
      <c r="E22" s="229" t="s">
        <v>3</v>
      </c>
      <c r="F22" s="229" t="s">
        <v>3</v>
      </c>
      <c r="G22" s="229" t="s">
        <v>3</v>
      </c>
      <c r="H22" s="229" t="s">
        <v>3</v>
      </c>
      <c r="I22" s="229" t="s">
        <v>3</v>
      </c>
      <c r="J22" s="229" t="s">
        <v>3</v>
      </c>
      <c r="K22" s="229" t="s">
        <v>3</v>
      </c>
      <c r="L22" s="229" t="s">
        <v>3</v>
      </c>
      <c r="M22" s="192"/>
      <c r="N22" s="192"/>
      <c r="O22" s="192"/>
      <c r="P22" s="192"/>
      <c r="Q22" s="192"/>
      <c r="R22" s="192"/>
      <c r="S22" s="192"/>
      <c r="T22" s="192"/>
      <c r="U22" s="189"/>
      <c r="V22" s="189"/>
      <c r="W22" s="189"/>
      <c r="X22" s="189"/>
      <c r="Y22" s="189"/>
      <c r="Z22" s="189"/>
      <c r="AA22" s="189"/>
      <c r="AB22" s="189"/>
      <c r="AN22" s="2" t="s">
        <v>445</v>
      </c>
      <c r="AQ22" s="2" t="s">
        <v>442</v>
      </c>
      <c r="AR22" s="2" t="s">
        <v>386</v>
      </c>
      <c r="AT22" s="2" t="s">
        <v>349</v>
      </c>
      <c r="AU22" s="265"/>
      <c r="AV22" s="265"/>
    </row>
    <row r="23" spans="1:48" ht="14.25" customHeight="1">
      <c r="A23" s="985" t="s">
        <v>414</v>
      </c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205"/>
      <c r="O23" s="205"/>
      <c r="P23" s="205"/>
      <c r="Q23" s="205"/>
      <c r="R23" s="205"/>
      <c r="S23" s="205"/>
      <c r="T23" s="205"/>
      <c r="U23" s="216">
        <f aca="true" t="shared" si="8" ref="U23:AB23">SUM(U14:U19)</f>
        <v>0</v>
      </c>
      <c r="V23" s="216">
        <f t="shared" si="8"/>
        <v>0</v>
      </c>
      <c r="W23" s="216">
        <f t="shared" si="8"/>
        <v>0</v>
      </c>
      <c r="X23" s="216">
        <f>SUM(X14:X21)</f>
        <v>0</v>
      </c>
      <c r="Y23" s="216" t="e">
        <f t="shared" si="8"/>
        <v>#VALUE!</v>
      </c>
      <c r="Z23" s="216" t="e">
        <f t="shared" si="8"/>
        <v>#VALUE!</v>
      </c>
      <c r="AA23" s="216">
        <f t="shared" si="8"/>
        <v>0</v>
      </c>
      <c r="AB23" s="216" t="e">
        <f t="shared" si="8"/>
        <v>#REF!</v>
      </c>
      <c r="AN23" s="2" t="s">
        <v>446</v>
      </c>
      <c r="AQ23" s="2" t="s">
        <v>283</v>
      </c>
      <c r="AR23" s="2" t="s">
        <v>449</v>
      </c>
      <c r="AU23" s="284"/>
      <c r="AV23" s="284"/>
    </row>
    <row r="24" spans="1:48" ht="19.5" customHeight="1">
      <c r="A24" s="975" t="s">
        <v>228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75"/>
      <c r="L24" s="975"/>
      <c r="M24" s="975"/>
      <c r="N24" s="975"/>
      <c r="O24" s="975"/>
      <c r="P24" s="975"/>
      <c r="Q24" s="975"/>
      <c r="R24" s="975"/>
      <c r="S24" s="975"/>
      <c r="T24" s="975"/>
      <c r="U24" s="975"/>
      <c r="V24" s="975"/>
      <c r="W24" s="975"/>
      <c r="X24" s="975"/>
      <c r="Y24" s="263"/>
      <c r="Z24" s="263"/>
      <c r="AA24" s="263"/>
      <c r="AB24" s="263"/>
      <c r="AR24" s="2" t="s">
        <v>450</v>
      </c>
      <c r="AU24" s="265"/>
      <c r="AV24" s="265"/>
    </row>
    <row r="25" spans="1:48" ht="26.25" customHeight="1">
      <c r="A25" s="1010"/>
      <c r="B25" s="1001" t="s">
        <v>410</v>
      </c>
      <c r="C25" s="1001"/>
      <c r="D25" s="1001"/>
      <c r="E25" s="220" t="s">
        <v>221</v>
      </c>
      <c r="F25" s="220" t="s">
        <v>221</v>
      </c>
      <c r="G25" s="220" t="s">
        <v>221</v>
      </c>
      <c r="H25" s="220" t="s">
        <v>221</v>
      </c>
      <c r="I25" s="220" t="s">
        <v>221</v>
      </c>
      <c r="J25" s="220" t="s">
        <v>221</v>
      </c>
      <c r="K25" s="220" t="s">
        <v>221</v>
      </c>
      <c r="L25" s="220" t="s">
        <v>221</v>
      </c>
      <c r="M25" s="221"/>
      <c r="N25" s="221"/>
      <c r="O25" s="221"/>
      <c r="P25" s="221"/>
      <c r="Q25" s="221"/>
      <c r="R25" s="221"/>
      <c r="S25" s="221"/>
      <c r="T25" s="221"/>
      <c r="U25" s="222" t="str">
        <f aca="true" t="shared" si="9" ref="U25:AB25">IF(E25=$AD$26,1," ")</f>
        <v> </v>
      </c>
      <c r="V25" s="222" t="str">
        <f t="shared" si="9"/>
        <v> </v>
      </c>
      <c r="W25" s="222" t="str">
        <f t="shared" si="9"/>
        <v> </v>
      </c>
      <c r="X25" s="222" t="str">
        <f t="shared" si="9"/>
        <v> </v>
      </c>
      <c r="Y25" s="222" t="str">
        <f t="shared" si="9"/>
        <v> </v>
      </c>
      <c r="Z25" s="222" t="str">
        <f t="shared" si="9"/>
        <v> </v>
      </c>
      <c r="AA25" s="222" t="str">
        <f t="shared" si="9"/>
        <v> </v>
      </c>
      <c r="AB25" s="222" t="str">
        <f t="shared" si="9"/>
        <v> </v>
      </c>
      <c r="AD25" s="2" t="s">
        <v>221</v>
      </c>
      <c r="AR25" s="2" t="s">
        <v>451</v>
      </c>
      <c r="AT25" s="265"/>
      <c r="AU25" s="265"/>
      <c r="AV25" s="265"/>
    </row>
    <row r="26" spans="1:48" ht="25.5" customHeight="1">
      <c r="A26" s="1010"/>
      <c r="B26" s="1001" t="s">
        <v>411</v>
      </c>
      <c r="C26" s="1001"/>
      <c r="D26" s="1001"/>
      <c r="E26" s="220" t="s">
        <v>3</v>
      </c>
      <c r="F26" s="220" t="s">
        <v>3</v>
      </c>
      <c r="G26" s="220" t="s">
        <v>3</v>
      </c>
      <c r="H26" s="220" t="s">
        <v>3</v>
      </c>
      <c r="I26" s="220" t="s">
        <v>3</v>
      </c>
      <c r="J26" s="220" t="s">
        <v>3</v>
      </c>
      <c r="K26" s="220" t="s">
        <v>3</v>
      </c>
      <c r="L26" s="220" t="s">
        <v>3</v>
      </c>
      <c r="M26" s="221"/>
      <c r="N26" s="221"/>
      <c r="O26" s="221"/>
      <c r="P26" s="221"/>
      <c r="Q26" s="221"/>
      <c r="R26" s="221"/>
      <c r="S26" s="221"/>
      <c r="T26" s="221"/>
      <c r="U26" s="222" t="str">
        <f>IF(E26=$AD$28," ",1)</f>
        <v> </v>
      </c>
      <c r="V26" s="222" t="str">
        <f>IF(F26=$AD$28," ",1)</f>
        <v> </v>
      </c>
      <c r="W26" s="222" t="str">
        <f aca="true" t="shared" si="10" ref="V26:AB28">IF(G26=$AD$28," ",1)</f>
        <v> </v>
      </c>
      <c r="X26" s="222" t="str">
        <f t="shared" si="10"/>
        <v> </v>
      </c>
      <c r="Y26" s="222" t="str">
        <f t="shared" si="10"/>
        <v> </v>
      </c>
      <c r="Z26" s="222" t="str">
        <f t="shared" si="10"/>
        <v> </v>
      </c>
      <c r="AA26" s="222" t="str">
        <f t="shared" si="10"/>
        <v> </v>
      </c>
      <c r="AB26" s="222" t="str">
        <f t="shared" si="10"/>
        <v> </v>
      </c>
      <c r="AD26" s="2" t="s">
        <v>218</v>
      </c>
      <c r="AR26" s="2" t="s">
        <v>452</v>
      </c>
      <c r="AT26" s="265"/>
      <c r="AU26" s="265"/>
      <c r="AV26" s="265"/>
    </row>
    <row r="27" spans="1:48" ht="26.25" customHeight="1">
      <c r="A27" s="1010"/>
      <c r="B27" s="1001" t="s">
        <v>412</v>
      </c>
      <c r="C27" s="1001"/>
      <c r="D27" s="1001"/>
      <c r="E27" s="220" t="s">
        <v>3</v>
      </c>
      <c r="F27" s="220" t="s">
        <v>3</v>
      </c>
      <c r="G27" s="220" t="s">
        <v>3</v>
      </c>
      <c r="H27" s="220" t="s">
        <v>3</v>
      </c>
      <c r="I27" s="220" t="s">
        <v>3</v>
      </c>
      <c r="J27" s="220" t="s">
        <v>3</v>
      </c>
      <c r="K27" s="220" t="s">
        <v>3</v>
      </c>
      <c r="L27" s="220" t="s">
        <v>3</v>
      </c>
      <c r="M27" s="221"/>
      <c r="N27" s="221"/>
      <c r="O27" s="221"/>
      <c r="P27" s="221"/>
      <c r="Q27" s="221"/>
      <c r="R27" s="221"/>
      <c r="S27" s="221"/>
      <c r="T27" s="221"/>
      <c r="U27" s="222" t="str">
        <f>IF(E27=$AD$28," ",1)</f>
        <v> </v>
      </c>
      <c r="V27" s="222" t="str">
        <f t="shared" si="10"/>
        <v> </v>
      </c>
      <c r="W27" s="222" t="str">
        <f t="shared" si="10"/>
        <v> </v>
      </c>
      <c r="X27" s="222" t="str">
        <f t="shared" si="10"/>
        <v> </v>
      </c>
      <c r="Y27" s="222" t="str">
        <f t="shared" si="10"/>
        <v> </v>
      </c>
      <c r="Z27" s="222" t="str">
        <f t="shared" si="10"/>
        <v> </v>
      </c>
      <c r="AA27" s="222" t="str">
        <f t="shared" si="10"/>
        <v> </v>
      </c>
      <c r="AB27" s="222" t="str">
        <f t="shared" si="10"/>
        <v> </v>
      </c>
      <c r="AC27" s="14" t="s">
        <v>219</v>
      </c>
      <c r="AD27" s="2" t="s">
        <v>8</v>
      </c>
      <c r="AR27" s="2" t="s">
        <v>349</v>
      </c>
      <c r="AT27" s="265"/>
      <c r="AU27" s="265"/>
      <c r="AV27" s="265"/>
    </row>
    <row r="28" spans="1:48" ht="16.5" customHeight="1">
      <c r="A28" s="1010"/>
      <c r="B28" s="1001" t="s">
        <v>417</v>
      </c>
      <c r="C28" s="1001"/>
      <c r="D28" s="1001"/>
      <c r="E28" s="220" t="s">
        <v>3</v>
      </c>
      <c r="F28" s="220" t="s">
        <v>3</v>
      </c>
      <c r="G28" s="220" t="s">
        <v>3</v>
      </c>
      <c r="H28" s="220" t="s">
        <v>3</v>
      </c>
      <c r="I28" s="220" t="s">
        <v>3</v>
      </c>
      <c r="J28" s="220" t="s">
        <v>3</v>
      </c>
      <c r="K28" s="220" t="s">
        <v>3</v>
      </c>
      <c r="L28" s="220" t="s">
        <v>3</v>
      </c>
      <c r="M28" s="221"/>
      <c r="N28" s="221"/>
      <c r="O28" s="221"/>
      <c r="P28" s="221"/>
      <c r="Q28" s="221"/>
      <c r="R28" s="221"/>
      <c r="S28" s="221"/>
      <c r="T28" s="221"/>
      <c r="U28" s="222" t="str">
        <f>IF(E28=$AD$28," ",1)</f>
        <v> </v>
      </c>
      <c r="V28" s="222" t="str">
        <f t="shared" si="10"/>
        <v> </v>
      </c>
      <c r="W28" s="222" t="str">
        <f t="shared" si="10"/>
        <v> </v>
      </c>
      <c r="X28" s="222" t="str">
        <f t="shared" si="10"/>
        <v> </v>
      </c>
      <c r="Y28" s="222" t="str">
        <f t="shared" si="10"/>
        <v> </v>
      </c>
      <c r="Z28" s="222" t="str">
        <f t="shared" si="10"/>
        <v> </v>
      </c>
      <c r="AA28" s="222" t="str">
        <f t="shared" si="10"/>
        <v> </v>
      </c>
      <c r="AB28" s="222" t="str">
        <f t="shared" si="10"/>
        <v> </v>
      </c>
      <c r="AD28" s="2" t="s">
        <v>3</v>
      </c>
      <c r="AN28" s="265"/>
      <c r="AO28" s="265"/>
      <c r="AP28" s="265"/>
      <c r="AQ28" s="265"/>
      <c r="AR28" s="265"/>
      <c r="AS28" s="265"/>
      <c r="AT28" s="265"/>
      <c r="AU28" s="265"/>
      <c r="AV28" s="265"/>
    </row>
    <row r="29" spans="1:48" ht="64.5" customHeight="1">
      <c r="A29" s="219"/>
      <c r="B29" s="1001" t="s">
        <v>413</v>
      </c>
      <c r="C29" s="1001"/>
      <c r="D29" s="1001"/>
      <c r="E29" s="220" t="s">
        <v>3</v>
      </c>
      <c r="F29" s="220" t="s">
        <v>3</v>
      </c>
      <c r="G29" s="220" t="s">
        <v>3</v>
      </c>
      <c r="H29" s="220" t="s">
        <v>3</v>
      </c>
      <c r="I29" s="220" t="s">
        <v>3</v>
      </c>
      <c r="J29" s="220" t="s">
        <v>3</v>
      </c>
      <c r="K29" s="220" t="s">
        <v>3</v>
      </c>
      <c r="L29" s="220" t="s">
        <v>3</v>
      </c>
      <c r="M29" s="221"/>
      <c r="N29" s="221"/>
      <c r="O29" s="221"/>
      <c r="P29" s="221"/>
      <c r="Q29" s="221"/>
      <c r="R29" s="221"/>
      <c r="S29" s="221"/>
      <c r="T29" s="221"/>
      <c r="U29" s="222" t="str">
        <f>IF(E29=$AD$28," ",1)</f>
        <v> </v>
      </c>
      <c r="V29" s="222" t="str">
        <f>IF(F29=$AD$28," ",1)</f>
        <v> </v>
      </c>
      <c r="W29" s="222" t="str">
        <f>IF(G29=$AD$28," ",1)</f>
        <v> </v>
      </c>
      <c r="X29" s="222" t="str">
        <f>IF(H29=$AD$28," ",1)</f>
        <v> </v>
      </c>
      <c r="Y29" s="222"/>
      <c r="Z29" s="222"/>
      <c r="AA29" s="222"/>
      <c r="AB29" s="222"/>
      <c r="AN29" s="265"/>
      <c r="AO29" s="265"/>
      <c r="AP29" s="265"/>
      <c r="AQ29" s="265"/>
      <c r="AR29" s="265"/>
      <c r="AS29" s="265"/>
      <c r="AT29" s="265"/>
      <c r="AU29" s="265"/>
      <c r="AV29" s="265"/>
    </row>
    <row r="30" spans="1:48" ht="12.75">
      <c r="A30" s="1006" t="s">
        <v>431</v>
      </c>
      <c r="B30" s="1006"/>
      <c r="C30" s="1006"/>
      <c r="D30" s="1006"/>
      <c r="E30" s="1006"/>
      <c r="F30" s="1006"/>
      <c r="G30" s="1006"/>
      <c r="H30" s="1006"/>
      <c r="I30" s="1006"/>
      <c r="J30" s="1006"/>
      <c r="K30" s="1006"/>
      <c r="L30" s="1006"/>
      <c r="M30" s="1006"/>
      <c r="N30" s="226"/>
      <c r="O30" s="226"/>
      <c r="P30" s="226"/>
      <c r="Q30" s="226"/>
      <c r="R30" s="226"/>
      <c r="S30" s="226"/>
      <c r="T30" s="226"/>
      <c r="U30" s="206">
        <f aca="true" t="shared" si="11" ref="U30:AB30">SUM(U25:U28)</f>
        <v>0</v>
      </c>
      <c r="V30" s="206">
        <f t="shared" si="11"/>
        <v>0</v>
      </c>
      <c r="W30" s="206">
        <f t="shared" si="11"/>
        <v>0</v>
      </c>
      <c r="X30" s="206">
        <f>SUM(X25:X29)</f>
        <v>0</v>
      </c>
      <c r="Y30" s="206">
        <f t="shared" si="11"/>
        <v>0</v>
      </c>
      <c r="Z30" s="206">
        <f t="shared" si="11"/>
        <v>0</v>
      </c>
      <c r="AA30" s="206">
        <f t="shared" si="11"/>
        <v>0</v>
      </c>
      <c r="AB30" s="206">
        <f t="shared" si="11"/>
        <v>0</v>
      </c>
      <c r="AN30" s="272"/>
      <c r="AO30" s="272"/>
      <c r="AP30" s="272"/>
      <c r="AQ30" s="272"/>
      <c r="AR30" s="272"/>
      <c r="AS30" s="272"/>
      <c r="AT30" s="272"/>
      <c r="AU30" s="272"/>
      <c r="AV30" s="272"/>
    </row>
    <row r="31" spans="1:48" ht="39" customHeight="1">
      <c r="A31" s="998" t="s">
        <v>227</v>
      </c>
      <c r="B31" s="992" t="s">
        <v>420</v>
      </c>
      <c r="C31" s="992"/>
      <c r="D31" s="992"/>
      <c r="E31" s="229" t="s">
        <v>3</v>
      </c>
      <c r="F31" s="229" t="s">
        <v>3</v>
      </c>
      <c r="G31" s="229" t="s">
        <v>3</v>
      </c>
      <c r="H31" s="229" t="s">
        <v>3</v>
      </c>
      <c r="I31" s="229" t="s">
        <v>3</v>
      </c>
      <c r="J31" s="229" t="s">
        <v>3</v>
      </c>
      <c r="K31" s="229" t="s">
        <v>3</v>
      </c>
      <c r="L31" s="229" t="s">
        <v>3</v>
      </c>
      <c r="M31" s="230"/>
      <c r="N31" s="230"/>
      <c r="O31" s="230"/>
      <c r="P31" s="230"/>
      <c r="Q31" s="230"/>
      <c r="R31" s="230"/>
      <c r="S31" s="230"/>
      <c r="T31" s="230"/>
      <c r="U31" s="231" t="str">
        <f aca="true" t="shared" si="12" ref="U31:AB39">IF(E31=$AD$28," ",1)</f>
        <v> </v>
      </c>
      <c r="V31" s="231" t="str">
        <f t="shared" si="12"/>
        <v> </v>
      </c>
      <c r="W31" s="231" t="str">
        <f t="shared" si="12"/>
        <v> </v>
      </c>
      <c r="X31" s="231" t="str">
        <f t="shared" si="12"/>
        <v> </v>
      </c>
      <c r="Y31" s="231" t="str">
        <f t="shared" si="12"/>
        <v> </v>
      </c>
      <c r="Z31" s="231" t="str">
        <f t="shared" si="12"/>
        <v> </v>
      </c>
      <c r="AA31" s="231" t="str">
        <f t="shared" si="12"/>
        <v> </v>
      </c>
      <c r="AB31" s="231" t="str">
        <f t="shared" si="12"/>
        <v> </v>
      </c>
      <c r="AN31" s="290"/>
      <c r="AO31" s="290"/>
      <c r="AP31" s="290"/>
      <c r="AQ31" s="290"/>
      <c r="AR31" s="290"/>
      <c r="AS31" s="290"/>
      <c r="AT31" s="290"/>
      <c r="AU31" s="290"/>
      <c r="AV31" s="290"/>
    </row>
    <row r="32" spans="1:48" ht="27.75" customHeight="1">
      <c r="A32" s="998"/>
      <c r="B32" s="992" t="s">
        <v>421</v>
      </c>
      <c r="C32" s="1002"/>
      <c r="D32" s="1002"/>
      <c r="E32" s="229" t="s">
        <v>3</v>
      </c>
      <c r="F32" s="229" t="s">
        <v>3</v>
      </c>
      <c r="G32" s="229" t="s">
        <v>3</v>
      </c>
      <c r="H32" s="229" t="s">
        <v>3</v>
      </c>
      <c r="I32" s="229" t="s">
        <v>3</v>
      </c>
      <c r="J32" s="229" t="s">
        <v>3</v>
      </c>
      <c r="K32" s="229" t="s">
        <v>3</v>
      </c>
      <c r="L32" s="229" t="s">
        <v>3</v>
      </c>
      <c r="M32" s="230"/>
      <c r="N32" s="230"/>
      <c r="O32" s="230"/>
      <c r="P32" s="230"/>
      <c r="Q32" s="230"/>
      <c r="R32" s="230"/>
      <c r="S32" s="230"/>
      <c r="T32" s="230"/>
      <c r="U32" s="231" t="str">
        <f t="shared" si="12"/>
        <v> </v>
      </c>
      <c r="V32" s="231" t="str">
        <f t="shared" si="12"/>
        <v> </v>
      </c>
      <c r="W32" s="231" t="str">
        <f t="shared" si="12"/>
        <v> </v>
      </c>
      <c r="X32" s="231" t="str">
        <f t="shared" si="12"/>
        <v> </v>
      </c>
      <c r="Y32" s="231" t="str">
        <f t="shared" si="12"/>
        <v> </v>
      </c>
      <c r="Z32" s="231" t="str">
        <f t="shared" si="12"/>
        <v> </v>
      </c>
      <c r="AA32" s="231" t="str">
        <f t="shared" si="12"/>
        <v> </v>
      </c>
      <c r="AB32" s="231" t="str">
        <f t="shared" si="12"/>
        <v> </v>
      </c>
      <c r="AN32" s="125"/>
      <c r="AO32" s="125"/>
      <c r="AP32" s="125"/>
      <c r="AQ32" s="125"/>
      <c r="AR32" s="125"/>
      <c r="AS32" s="125"/>
      <c r="AT32" s="125"/>
      <c r="AU32" s="125"/>
      <c r="AV32" s="125"/>
    </row>
    <row r="33" spans="1:48" ht="45.75" customHeight="1">
      <c r="A33" s="998"/>
      <c r="B33" s="992" t="s">
        <v>422</v>
      </c>
      <c r="C33" s="992"/>
      <c r="D33" s="992"/>
      <c r="E33" s="229" t="s">
        <v>3</v>
      </c>
      <c r="F33" s="229" t="s">
        <v>3</v>
      </c>
      <c r="G33" s="229" t="s">
        <v>3</v>
      </c>
      <c r="H33" s="229" t="s">
        <v>3</v>
      </c>
      <c r="I33" s="229" t="s">
        <v>3</v>
      </c>
      <c r="J33" s="229" t="s">
        <v>3</v>
      </c>
      <c r="K33" s="229" t="s">
        <v>3</v>
      </c>
      <c r="L33" s="229" t="s">
        <v>3</v>
      </c>
      <c r="M33" s="230"/>
      <c r="N33" s="230"/>
      <c r="O33" s="230"/>
      <c r="P33" s="230"/>
      <c r="Q33" s="230"/>
      <c r="R33" s="230"/>
      <c r="S33" s="230"/>
      <c r="T33" s="230"/>
      <c r="U33" s="231" t="str">
        <f t="shared" si="12"/>
        <v> </v>
      </c>
      <c r="V33" s="231" t="str">
        <f t="shared" si="12"/>
        <v> </v>
      </c>
      <c r="W33" s="231" t="str">
        <f t="shared" si="12"/>
        <v> </v>
      </c>
      <c r="X33" s="231" t="str">
        <f t="shared" si="12"/>
        <v> </v>
      </c>
      <c r="Y33" s="231" t="str">
        <f t="shared" si="12"/>
        <v> </v>
      </c>
      <c r="Z33" s="231" t="str">
        <f t="shared" si="12"/>
        <v> </v>
      </c>
      <c r="AA33" s="231" t="str">
        <f t="shared" si="12"/>
        <v> </v>
      </c>
      <c r="AB33" s="231" t="str">
        <f t="shared" si="12"/>
        <v> </v>
      </c>
      <c r="AN33" s="125"/>
      <c r="AO33" s="125"/>
      <c r="AP33" s="125"/>
      <c r="AQ33" s="125"/>
      <c r="AR33" s="125"/>
      <c r="AS33" s="125"/>
      <c r="AT33" s="125"/>
      <c r="AU33" s="125"/>
      <c r="AV33" s="125"/>
    </row>
    <row r="34" spans="1:48" ht="16.5" customHeight="1">
      <c r="A34" s="998"/>
      <c r="B34" s="992" t="s">
        <v>423</v>
      </c>
      <c r="C34" s="992"/>
      <c r="D34" s="992"/>
      <c r="E34" s="229" t="s">
        <v>3</v>
      </c>
      <c r="F34" s="229" t="s">
        <v>3</v>
      </c>
      <c r="G34" s="229" t="s">
        <v>3</v>
      </c>
      <c r="H34" s="229" t="s">
        <v>3</v>
      </c>
      <c r="I34" s="229" t="s">
        <v>3</v>
      </c>
      <c r="J34" s="229" t="s">
        <v>3</v>
      </c>
      <c r="K34" s="229" t="s">
        <v>3</v>
      </c>
      <c r="L34" s="229" t="s">
        <v>3</v>
      </c>
      <c r="M34" s="230"/>
      <c r="N34" s="230"/>
      <c r="O34" s="230"/>
      <c r="P34" s="230"/>
      <c r="Q34" s="230"/>
      <c r="R34" s="230"/>
      <c r="S34" s="230"/>
      <c r="T34" s="230"/>
      <c r="U34" s="231" t="str">
        <f t="shared" si="12"/>
        <v> </v>
      </c>
      <c r="V34" s="231" t="str">
        <f t="shared" si="12"/>
        <v> </v>
      </c>
      <c r="W34" s="231" t="str">
        <f t="shared" si="12"/>
        <v> </v>
      </c>
      <c r="X34" s="231" t="str">
        <f t="shared" si="12"/>
        <v> </v>
      </c>
      <c r="Y34" s="231" t="str">
        <f t="shared" si="12"/>
        <v> </v>
      </c>
      <c r="Z34" s="231" t="str">
        <f t="shared" si="12"/>
        <v> </v>
      </c>
      <c r="AA34" s="231" t="str">
        <f t="shared" si="12"/>
        <v> </v>
      </c>
      <c r="AB34" s="231" t="str">
        <f t="shared" si="12"/>
        <v> </v>
      </c>
      <c r="AN34" s="125"/>
      <c r="AO34" s="125"/>
      <c r="AP34" s="125"/>
      <c r="AQ34" s="125"/>
      <c r="AR34" s="125"/>
      <c r="AS34" s="125"/>
      <c r="AT34" s="125"/>
      <c r="AU34" s="125"/>
      <c r="AV34" s="125"/>
    </row>
    <row r="35" spans="1:29" s="177" customFormat="1" ht="29.25" customHeight="1">
      <c r="A35" s="998"/>
      <c r="B35" s="992" t="s">
        <v>424</v>
      </c>
      <c r="C35" s="992"/>
      <c r="D35" s="992"/>
      <c r="E35" s="229" t="s">
        <v>3</v>
      </c>
      <c r="F35" s="229" t="s">
        <v>3</v>
      </c>
      <c r="G35" s="229" t="s">
        <v>3</v>
      </c>
      <c r="H35" s="229" t="s">
        <v>3</v>
      </c>
      <c r="I35" s="229" t="s">
        <v>3</v>
      </c>
      <c r="J35" s="229" t="s">
        <v>3</v>
      </c>
      <c r="K35" s="229" t="s">
        <v>3</v>
      </c>
      <c r="L35" s="229" t="s">
        <v>3</v>
      </c>
      <c r="M35" s="230"/>
      <c r="N35" s="230"/>
      <c r="O35" s="230"/>
      <c r="P35" s="230"/>
      <c r="Q35" s="230"/>
      <c r="R35" s="230"/>
      <c r="S35" s="230"/>
      <c r="T35" s="230"/>
      <c r="U35" s="231" t="str">
        <f t="shared" si="12"/>
        <v> </v>
      </c>
      <c r="V35" s="231" t="str">
        <f t="shared" si="12"/>
        <v> </v>
      </c>
      <c r="W35" s="231" t="str">
        <f t="shared" si="12"/>
        <v> </v>
      </c>
      <c r="X35" s="231" t="str">
        <f t="shared" si="12"/>
        <v> </v>
      </c>
      <c r="Y35" s="231" t="str">
        <f t="shared" si="12"/>
        <v> </v>
      </c>
      <c r="Z35" s="231" t="str">
        <f t="shared" si="12"/>
        <v> </v>
      </c>
      <c r="AA35" s="231" t="str">
        <f t="shared" si="12"/>
        <v> </v>
      </c>
      <c r="AB35" s="231" t="str">
        <f t="shared" si="12"/>
        <v> </v>
      </c>
      <c r="AC35" s="14" t="s">
        <v>430</v>
      </c>
    </row>
    <row r="36" spans="1:28" ht="12.75">
      <c r="A36" s="998"/>
      <c r="B36" s="992" t="s">
        <v>425</v>
      </c>
      <c r="C36" s="992"/>
      <c r="D36" s="992"/>
      <c r="E36" s="229" t="s">
        <v>3</v>
      </c>
      <c r="F36" s="229" t="s">
        <v>3</v>
      </c>
      <c r="G36" s="229" t="s">
        <v>3</v>
      </c>
      <c r="H36" s="229" t="s">
        <v>3</v>
      </c>
      <c r="I36" s="229" t="s">
        <v>3</v>
      </c>
      <c r="J36" s="229" t="s">
        <v>3</v>
      </c>
      <c r="K36" s="229" t="s">
        <v>3</v>
      </c>
      <c r="L36" s="229" t="s">
        <v>3</v>
      </c>
      <c r="M36" s="230"/>
      <c r="N36" s="230"/>
      <c r="O36" s="230"/>
      <c r="P36" s="230"/>
      <c r="Q36" s="230"/>
      <c r="R36" s="230"/>
      <c r="S36" s="230"/>
      <c r="T36" s="230"/>
      <c r="U36" s="231" t="str">
        <f t="shared" si="12"/>
        <v> </v>
      </c>
      <c r="V36" s="231" t="str">
        <f t="shared" si="12"/>
        <v> </v>
      </c>
      <c r="W36" s="231" t="str">
        <f t="shared" si="12"/>
        <v> </v>
      </c>
      <c r="X36" s="231" t="str">
        <f t="shared" si="12"/>
        <v> </v>
      </c>
      <c r="Y36" s="231" t="str">
        <f t="shared" si="12"/>
        <v> </v>
      </c>
      <c r="Z36" s="231" t="str">
        <f t="shared" si="12"/>
        <v> </v>
      </c>
      <c r="AA36" s="231" t="str">
        <f t="shared" si="12"/>
        <v> </v>
      </c>
      <c r="AB36" s="231" t="str">
        <f t="shared" si="12"/>
        <v> </v>
      </c>
    </row>
    <row r="37" spans="1:28" ht="41.25" customHeight="1">
      <c r="A37" s="998"/>
      <c r="B37" s="992" t="s">
        <v>426</v>
      </c>
      <c r="C37" s="992"/>
      <c r="D37" s="992"/>
      <c r="E37" s="229" t="s">
        <v>3</v>
      </c>
      <c r="F37" s="229" t="s">
        <v>3</v>
      </c>
      <c r="G37" s="229" t="s">
        <v>3</v>
      </c>
      <c r="H37" s="229" t="s">
        <v>3</v>
      </c>
      <c r="I37" s="229" t="s">
        <v>3</v>
      </c>
      <c r="J37" s="229" t="s">
        <v>3</v>
      </c>
      <c r="K37" s="229" t="s">
        <v>3</v>
      </c>
      <c r="L37" s="229" t="s">
        <v>3</v>
      </c>
      <c r="M37" s="230"/>
      <c r="N37" s="230"/>
      <c r="O37" s="230"/>
      <c r="P37" s="230"/>
      <c r="Q37" s="230"/>
      <c r="R37" s="230"/>
      <c r="S37" s="230"/>
      <c r="T37" s="230"/>
      <c r="U37" s="231" t="str">
        <f t="shared" si="12"/>
        <v> </v>
      </c>
      <c r="V37" s="231" t="str">
        <f t="shared" si="12"/>
        <v> </v>
      </c>
      <c r="W37" s="231" t="str">
        <f t="shared" si="12"/>
        <v> </v>
      </c>
      <c r="X37" s="231" t="str">
        <f t="shared" si="12"/>
        <v> </v>
      </c>
      <c r="Y37" s="231" t="str">
        <f t="shared" si="12"/>
        <v> </v>
      </c>
      <c r="Z37" s="231" t="str">
        <f t="shared" si="12"/>
        <v> </v>
      </c>
      <c r="AA37" s="231" t="str">
        <f t="shared" si="12"/>
        <v> </v>
      </c>
      <c r="AB37" s="231" t="str">
        <f t="shared" si="12"/>
        <v> </v>
      </c>
    </row>
    <row r="38" spans="1:28" ht="39" customHeight="1">
      <c r="A38" s="998"/>
      <c r="B38" s="992" t="s">
        <v>427</v>
      </c>
      <c r="C38" s="992"/>
      <c r="D38" s="992"/>
      <c r="E38" s="229" t="s">
        <v>3</v>
      </c>
      <c r="F38" s="229" t="s">
        <v>3</v>
      </c>
      <c r="G38" s="229" t="s">
        <v>3</v>
      </c>
      <c r="H38" s="229" t="s">
        <v>3</v>
      </c>
      <c r="I38" s="229" t="s">
        <v>3</v>
      </c>
      <c r="J38" s="229" t="s">
        <v>3</v>
      </c>
      <c r="K38" s="229" t="s">
        <v>3</v>
      </c>
      <c r="L38" s="229" t="s">
        <v>3</v>
      </c>
      <c r="M38" s="230"/>
      <c r="N38" s="230"/>
      <c r="O38" s="230"/>
      <c r="P38" s="230"/>
      <c r="Q38" s="230"/>
      <c r="R38" s="230"/>
      <c r="S38" s="230"/>
      <c r="T38" s="230"/>
      <c r="U38" s="231" t="str">
        <f t="shared" si="12"/>
        <v> </v>
      </c>
      <c r="V38" s="231" t="str">
        <f t="shared" si="12"/>
        <v> </v>
      </c>
      <c r="W38" s="231" t="str">
        <f t="shared" si="12"/>
        <v> </v>
      </c>
      <c r="X38" s="231" t="str">
        <f t="shared" si="12"/>
        <v> </v>
      </c>
      <c r="Y38" s="231" t="str">
        <f t="shared" si="12"/>
        <v> </v>
      </c>
      <c r="Z38" s="231" t="str">
        <f t="shared" si="12"/>
        <v> </v>
      </c>
      <c r="AA38" s="231" t="str">
        <f t="shared" si="12"/>
        <v> </v>
      </c>
      <c r="AB38" s="231" t="str">
        <f t="shared" si="12"/>
        <v> </v>
      </c>
    </row>
    <row r="39" spans="1:28" s="177" customFormat="1" ht="39" customHeight="1">
      <c r="A39" s="998"/>
      <c r="B39" s="992" t="s">
        <v>428</v>
      </c>
      <c r="C39" s="992"/>
      <c r="D39" s="992"/>
      <c r="E39" s="229" t="s">
        <v>3</v>
      </c>
      <c r="F39" s="229" t="s">
        <v>3</v>
      </c>
      <c r="G39" s="229" t="s">
        <v>3</v>
      </c>
      <c r="H39" s="229" t="s">
        <v>3</v>
      </c>
      <c r="I39" s="229" t="s">
        <v>3</v>
      </c>
      <c r="J39" s="229" t="s">
        <v>3</v>
      </c>
      <c r="K39" s="229" t="s">
        <v>3</v>
      </c>
      <c r="L39" s="229" t="s">
        <v>3</v>
      </c>
      <c r="M39" s="230"/>
      <c r="N39" s="230"/>
      <c r="O39" s="230"/>
      <c r="P39" s="230"/>
      <c r="Q39" s="230"/>
      <c r="R39" s="230"/>
      <c r="S39" s="230"/>
      <c r="T39" s="230"/>
      <c r="U39" s="231" t="str">
        <f t="shared" si="12"/>
        <v> </v>
      </c>
      <c r="V39" s="231" t="str">
        <f t="shared" si="12"/>
        <v> </v>
      </c>
      <c r="W39" s="231" t="str">
        <f>IF(G41=$AD$28," ",1)</f>
        <v> </v>
      </c>
      <c r="X39" s="231" t="str">
        <f>IF(H39=$AD$28," ",1)</f>
        <v> </v>
      </c>
      <c r="Y39" s="231" t="str">
        <f t="shared" si="12"/>
        <v> </v>
      </c>
      <c r="Z39" s="231" t="str">
        <f t="shared" si="12"/>
        <v> </v>
      </c>
      <c r="AA39" s="231" t="str">
        <f t="shared" si="12"/>
        <v> </v>
      </c>
      <c r="AB39" s="231" t="str">
        <f t="shared" si="12"/>
        <v> </v>
      </c>
    </row>
    <row r="40" spans="1:28" s="177" customFormat="1" ht="37.5" customHeight="1">
      <c r="A40" s="227"/>
      <c r="B40" s="979" t="s">
        <v>434</v>
      </c>
      <c r="C40" s="979"/>
      <c r="D40" s="228"/>
      <c r="E40" s="229"/>
      <c r="F40" s="229"/>
      <c r="G40" s="229" t="s">
        <v>3</v>
      </c>
      <c r="H40" s="229" t="s">
        <v>3</v>
      </c>
      <c r="I40" s="229"/>
      <c r="J40" s="229"/>
      <c r="K40" s="229"/>
      <c r="L40" s="229"/>
      <c r="M40" s="230"/>
      <c r="N40" s="230"/>
      <c r="O40" s="230"/>
      <c r="P40" s="230"/>
      <c r="Q40" s="230"/>
      <c r="R40" s="230"/>
      <c r="S40" s="230"/>
      <c r="T40" s="230"/>
      <c r="U40" s="231"/>
      <c r="V40" s="231"/>
      <c r="W40" s="231"/>
      <c r="X40" s="231" t="str">
        <f>IF(H40=$AD$28," ",1)</f>
        <v> </v>
      </c>
      <c r="Y40" s="231"/>
      <c r="Z40" s="231"/>
      <c r="AA40" s="231"/>
      <c r="AB40" s="231"/>
    </row>
    <row r="41" spans="1:28" s="177" customFormat="1" ht="28.5" customHeight="1">
      <c r="A41" s="227"/>
      <c r="B41" s="979" t="s">
        <v>429</v>
      </c>
      <c r="C41" s="979"/>
      <c r="D41" s="228"/>
      <c r="E41" s="229"/>
      <c r="F41" s="229"/>
      <c r="G41" s="229" t="s">
        <v>3</v>
      </c>
      <c r="H41" s="229" t="s">
        <v>3</v>
      </c>
      <c r="I41" s="229"/>
      <c r="J41" s="229"/>
      <c r="K41" s="229"/>
      <c r="L41" s="229"/>
      <c r="M41" s="230"/>
      <c r="N41" s="230"/>
      <c r="O41" s="230"/>
      <c r="P41" s="230"/>
      <c r="Q41" s="230"/>
      <c r="R41" s="230"/>
      <c r="S41" s="230"/>
      <c r="T41" s="230"/>
      <c r="U41" s="231"/>
      <c r="V41" s="231"/>
      <c r="W41" s="231"/>
      <c r="X41" s="231" t="str">
        <f>IF(H41=$AD$28," ",1)</f>
        <v> </v>
      </c>
      <c r="Y41" s="231"/>
      <c r="Z41" s="231"/>
      <c r="AA41" s="231"/>
      <c r="AB41" s="231"/>
    </row>
    <row r="42" spans="1:28" ht="29.25" customHeight="1">
      <c r="A42" s="1055" t="s">
        <v>432</v>
      </c>
      <c r="B42" s="1055"/>
      <c r="C42" s="1055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205"/>
      <c r="O42" s="205"/>
      <c r="P42" s="205"/>
      <c r="Q42" s="205"/>
      <c r="R42" s="205"/>
      <c r="S42" s="205"/>
      <c r="T42" s="205"/>
      <c r="U42" s="206">
        <f aca="true" t="shared" si="13" ref="U42:AB42">SUM(U31:U39)</f>
        <v>0</v>
      </c>
      <c r="V42" s="206">
        <f t="shared" si="13"/>
        <v>0</v>
      </c>
      <c r="W42" s="206">
        <f t="shared" si="13"/>
        <v>0</v>
      </c>
      <c r="X42" s="206">
        <f>SUM(X31:X41)</f>
        <v>0</v>
      </c>
      <c r="Y42" s="206">
        <f t="shared" si="13"/>
        <v>0</v>
      </c>
      <c r="Z42" s="206">
        <f t="shared" si="13"/>
        <v>0</v>
      </c>
      <c r="AA42" s="206">
        <f t="shared" si="13"/>
        <v>0</v>
      </c>
      <c r="AB42" s="206">
        <f t="shared" si="13"/>
        <v>0</v>
      </c>
    </row>
    <row r="43" spans="1:29" ht="16.5" customHeight="1">
      <c r="A43" s="994" t="s">
        <v>215</v>
      </c>
      <c r="B43" s="994"/>
      <c r="C43" s="994"/>
      <c r="D43" s="994"/>
      <c r="E43" s="237" t="s">
        <v>3</v>
      </c>
      <c r="F43" s="237" t="s">
        <v>3</v>
      </c>
      <c r="G43" s="237" t="s">
        <v>3</v>
      </c>
      <c r="H43" s="237" t="s">
        <v>3</v>
      </c>
      <c r="I43" s="237" t="s">
        <v>3</v>
      </c>
      <c r="J43" s="237" t="s">
        <v>3</v>
      </c>
      <c r="K43" s="237" t="s">
        <v>3</v>
      </c>
      <c r="L43" s="237" t="s">
        <v>3</v>
      </c>
      <c r="M43" s="181"/>
      <c r="N43" s="181"/>
      <c r="O43" s="181"/>
      <c r="P43" s="181"/>
      <c r="Q43" s="181"/>
      <c r="R43" s="181"/>
      <c r="S43" s="181"/>
      <c r="T43" s="181"/>
      <c r="U43" s="238" t="str">
        <f aca="true" t="shared" si="14" ref="U43:AB43">IF(E43=$AD$28," ",1)</f>
        <v> </v>
      </c>
      <c r="V43" s="238" t="str">
        <f t="shared" si="14"/>
        <v> </v>
      </c>
      <c r="W43" s="238" t="str">
        <f t="shared" si="14"/>
        <v> </v>
      </c>
      <c r="X43" s="238" t="str">
        <f t="shared" si="14"/>
        <v> </v>
      </c>
      <c r="Y43" s="238" t="str">
        <f t="shared" si="14"/>
        <v> </v>
      </c>
      <c r="Z43" s="238" t="str">
        <f t="shared" si="14"/>
        <v> </v>
      </c>
      <c r="AA43" s="238" t="str">
        <f t="shared" si="14"/>
        <v> </v>
      </c>
      <c r="AB43" s="238" t="str">
        <f t="shared" si="14"/>
        <v> </v>
      </c>
      <c r="AC43" s="3" t="s">
        <v>220</v>
      </c>
    </row>
    <row r="44" spans="1:28" ht="12.75">
      <c r="A44" s="993" t="s">
        <v>222</v>
      </c>
      <c r="B44" s="993"/>
      <c r="C44" s="249"/>
      <c r="D44" s="245"/>
      <c r="E44" s="250" t="s">
        <v>3</v>
      </c>
      <c r="F44" s="250" t="s">
        <v>3</v>
      </c>
      <c r="G44" s="250" t="s">
        <v>3</v>
      </c>
      <c r="H44" s="250" t="s">
        <v>3</v>
      </c>
      <c r="I44" s="250" t="s">
        <v>3</v>
      </c>
      <c r="J44" s="250" t="s">
        <v>3</v>
      </c>
      <c r="K44" s="250" t="s">
        <v>3</v>
      </c>
      <c r="L44" s="250" t="s">
        <v>3</v>
      </c>
      <c r="M44" s="251"/>
      <c r="N44" s="251"/>
      <c r="O44" s="251"/>
      <c r="P44" s="251"/>
      <c r="Q44" s="251"/>
      <c r="R44" s="251"/>
      <c r="S44" s="251"/>
      <c r="T44" s="251"/>
      <c r="U44" s="246"/>
      <c r="V44" s="246"/>
      <c r="W44" s="246"/>
      <c r="X44" s="246"/>
      <c r="Y44" s="246"/>
      <c r="Z44" s="246"/>
      <c r="AA44" s="246"/>
      <c r="AB44" s="246"/>
    </row>
    <row r="45" spans="1:28" ht="13.5" thickBot="1">
      <c r="A45" s="993" t="s">
        <v>224</v>
      </c>
      <c r="B45" s="993"/>
      <c r="C45" s="249"/>
      <c r="D45" s="245"/>
      <c r="E45" s="252" t="s">
        <v>3</v>
      </c>
      <c r="F45" s="252" t="s">
        <v>304</v>
      </c>
      <c r="G45" s="252" t="s">
        <v>3</v>
      </c>
      <c r="H45" s="252" t="s">
        <v>304</v>
      </c>
      <c r="I45" s="252" t="s">
        <v>3</v>
      </c>
      <c r="J45" s="252" t="s">
        <v>3</v>
      </c>
      <c r="K45" s="252" t="s">
        <v>3</v>
      </c>
      <c r="L45" s="252" t="s">
        <v>3</v>
      </c>
      <c r="M45" s="251"/>
      <c r="N45" s="251"/>
      <c r="O45" s="251"/>
      <c r="P45" s="251"/>
      <c r="Q45" s="251"/>
      <c r="R45" s="251"/>
      <c r="S45" s="251"/>
      <c r="T45" s="251"/>
      <c r="U45" s="246"/>
      <c r="V45" s="246"/>
      <c r="W45" s="246"/>
      <c r="X45" s="246"/>
      <c r="Y45" s="246"/>
      <c r="Z45" s="246"/>
      <c r="AA45" s="246"/>
      <c r="AB45" s="246"/>
    </row>
    <row r="46" spans="1:29" ht="31.5" customHeight="1" hidden="1">
      <c r="A46" s="1013" t="s">
        <v>416</v>
      </c>
      <c r="B46" s="1013"/>
      <c r="C46" s="1016"/>
      <c r="D46" s="1016"/>
      <c r="E46" s="1016"/>
      <c r="F46" s="1016"/>
      <c r="G46" s="1016"/>
      <c r="H46" s="1016"/>
      <c r="I46" s="1016"/>
      <c r="J46" s="1016"/>
      <c r="K46" s="1016"/>
      <c r="L46" s="1016"/>
      <c r="M46" s="1016"/>
      <c r="N46" s="1016"/>
      <c r="O46" s="1016"/>
      <c r="P46" s="1016"/>
      <c r="Q46" s="1016"/>
      <c r="R46" s="1016"/>
      <c r="S46" s="1016"/>
      <c r="T46" s="1016"/>
      <c r="U46" s="1016"/>
      <c r="V46" s="1016"/>
      <c r="W46" s="1016"/>
      <c r="X46" s="1016"/>
      <c r="Y46" s="255"/>
      <c r="Z46" s="255"/>
      <c r="AA46" s="255"/>
      <c r="AB46" s="255"/>
      <c r="AC46" s="126"/>
    </row>
    <row r="47" spans="1:40" ht="13.5" customHeight="1">
      <c r="A47" s="1011" t="s">
        <v>416</v>
      </c>
      <c r="B47" s="1011"/>
      <c r="C47" s="1020" t="s">
        <v>314</v>
      </c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0"/>
      <c r="U47" s="1020"/>
      <c r="V47" s="1020"/>
      <c r="W47" s="1020"/>
      <c r="X47" s="1020"/>
      <c r="Y47" s="1020"/>
      <c r="Z47" s="1020"/>
      <c r="AA47" s="1020"/>
      <c r="AB47" s="1020"/>
      <c r="AN47" s="126"/>
    </row>
    <row r="48" spans="1:40" s="126" customFormat="1" ht="41.25" customHeight="1">
      <c r="A48" s="1012"/>
      <c r="B48" s="1012"/>
      <c r="C48" s="1020" t="s">
        <v>320</v>
      </c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0"/>
      <c r="U48" s="1020"/>
      <c r="V48" s="1020"/>
      <c r="W48" s="1020"/>
      <c r="X48" s="1020"/>
      <c r="Y48" s="1020"/>
      <c r="Z48" s="1020"/>
      <c r="AA48" s="1020"/>
      <c r="AB48" s="1020"/>
      <c r="AN48" s="2"/>
    </row>
    <row r="49" spans="1:28" ht="17.25" customHeight="1" thickBot="1">
      <c r="A49" s="1000" t="s">
        <v>326</v>
      </c>
      <c r="B49" s="1000"/>
      <c r="C49" s="999" t="s">
        <v>229</v>
      </c>
      <c r="D49" s="999"/>
      <c r="E49" s="999"/>
      <c r="F49" s="999"/>
      <c r="G49" s="999"/>
      <c r="H49" s="999"/>
      <c r="I49" s="999"/>
      <c r="J49" s="999"/>
      <c r="K49" s="999"/>
      <c r="L49" s="999"/>
      <c r="M49" s="999"/>
      <c r="N49" s="999"/>
      <c r="O49" s="999"/>
      <c r="P49" s="999"/>
      <c r="Q49" s="999"/>
      <c r="R49" s="999"/>
      <c r="S49" s="999"/>
      <c r="T49" s="999"/>
      <c r="U49" s="999"/>
      <c r="V49" s="999"/>
      <c r="W49" s="999"/>
      <c r="X49" s="999"/>
      <c r="Y49" s="999"/>
      <c r="Z49" s="999"/>
      <c r="AA49" s="999"/>
      <c r="AB49" s="256"/>
    </row>
    <row r="50" spans="2:40" ht="15">
      <c r="B50" s="139"/>
      <c r="C50" s="159"/>
      <c r="D50" s="139"/>
      <c r="E50" s="139"/>
      <c r="F50" s="139"/>
      <c r="G50" s="139"/>
      <c r="H50" s="139"/>
      <c r="I50" s="139"/>
      <c r="J50" s="139"/>
      <c r="K50" s="139"/>
      <c r="L50" s="139"/>
      <c r="M50" s="140"/>
      <c r="N50" s="140"/>
      <c r="O50" s="140"/>
      <c r="P50" s="140"/>
      <c r="Q50" s="140"/>
      <c r="R50" s="140"/>
      <c r="S50" s="140"/>
      <c r="T50" s="140"/>
      <c r="U50" s="141"/>
      <c r="AN50" s="124"/>
    </row>
    <row r="51" spans="1:28" ht="15">
      <c r="A51" s="990" t="s">
        <v>283</v>
      </c>
      <c r="B51" s="990"/>
      <c r="C51" s="991" t="s">
        <v>349</v>
      </c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991"/>
      <c r="U51" s="991"/>
      <c r="V51" s="991"/>
      <c r="W51" s="143"/>
      <c r="X51" s="143"/>
      <c r="Y51" s="143"/>
      <c r="Z51" s="143"/>
      <c r="AA51" s="143"/>
      <c r="AB51" s="143"/>
    </row>
    <row r="52" spans="1:22" ht="12.75" hidden="1">
      <c r="A52" s="169"/>
      <c r="B52" s="170"/>
      <c r="C52" s="143"/>
      <c r="D52" s="142"/>
      <c r="E52" s="142"/>
      <c r="F52" s="142"/>
      <c r="G52" s="142"/>
      <c r="H52" s="142"/>
      <c r="I52" s="142"/>
      <c r="J52" s="142"/>
      <c r="K52" s="142"/>
      <c r="L52" s="142"/>
      <c r="M52" s="171"/>
      <c r="N52" s="171"/>
      <c r="O52" s="171"/>
      <c r="P52" s="171"/>
      <c r="Q52" s="171"/>
      <c r="R52" s="171"/>
      <c r="S52" s="171"/>
      <c r="T52" s="171"/>
      <c r="U52" s="172"/>
      <c r="V52" s="143"/>
    </row>
    <row r="53" spans="1:22" ht="12.75">
      <c r="A53" s="169"/>
      <c r="B53" s="169"/>
      <c r="C53" s="143"/>
      <c r="D53" s="142"/>
      <c r="E53" s="142"/>
      <c r="F53" s="142"/>
      <c r="G53" s="142"/>
      <c r="H53" s="142"/>
      <c r="I53" s="142"/>
      <c r="J53" s="142"/>
      <c r="K53" s="142"/>
      <c r="L53" s="142"/>
      <c r="M53" s="171"/>
      <c r="N53" s="171"/>
      <c r="O53" s="171"/>
      <c r="P53" s="171"/>
      <c r="Q53" s="171"/>
      <c r="R53" s="171"/>
      <c r="S53" s="171"/>
      <c r="T53" s="171"/>
      <c r="U53" s="172"/>
      <c r="V53" s="143"/>
    </row>
    <row r="54" spans="1:22" ht="15">
      <c r="A54" s="990" t="s">
        <v>282</v>
      </c>
      <c r="B54" s="990"/>
      <c r="C54" s="991" t="s">
        <v>349</v>
      </c>
      <c r="D54" s="991"/>
      <c r="E54" s="991"/>
      <c r="F54" s="991"/>
      <c r="G54" s="991"/>
      <c r="H54" s="991"/>
      <c r="I54" s="991"/>
      <c r="J54" s="991"/>
      <c r="K54" s="991"/>
      <c r="L54" s="991"/>
      <c r="M54" s="991"/>
      <c r="N54" s="991"/>
      <c r="O54" s="991"/>
      <c r="P54" s="991"/>
      <c r="Q54" s="991"/>
      <c r="R54" s="991"/>
      <c r="S54" s="991"/>
      <c r="T54" s="991"/>
      <c r="U54" s="991"/>
      <c r="V54" s="991"/>
    </row>
    <row r="55" spans="1:22" ht="12.75">
      <c r="A55" s="142"/>
      <c r="B55" s="142"/>
      <c r="C55" s="143"/>
      <c r="D55" s="142"/>
      <c r="E55" s="142"/>
      <c r="F55" s="142"/>
      <c r="G55" s="142"/>
      <c r="H55" s="142"/>
      <c r="I55" s="142"/>
      <c r="J55" s="142"/>
      <c r="K55" s="142"/>
      <c r="L55" s="142"/>
      <c r="M55" s="171"/>
      <c r="N55" s="171"/>
      <c r="O55" s="171"/>
      <c r="P55" s="171"/>
      <c r="Q55" s="171"/>
      <c r="R55" s="171"/>
      <c r="S55" s="171"/>
      <c r="T55" s="171"/>
      <c r="U55" s="172"/>
      <c r="V55" s="143"/>
    </row>
    <row r="56" spans="1:22" ht="12.75">
      <c r="A56" s="142"/>
      <c r="B56" s="142"/>
      <c r="C56" s="143"/>
      <c r="D56" s="142"/>
      <c r="E56" s="142"/>
      <c r="F56" s="142"/>
      <c r="G56" s="142"/>
      <c r="H56" s="142"/>
      <c r="I56" s="142"/>
      <c r="J56" s="142"/>
      <c r="K56" s="142"/>
      <c r="L56" s="142"/>
      <c r="M56" s="171"/>
      <c r="N56" s="171"/>
      <c r="O56" s="171"/>
      <c r="P56" s="171"/>
      <c r="Q56" s="171"/>
      <c r="R56" s="171"/>
      <c r="S56" s="171"/>
      <c r="T56" s="171"/>
      <c r="U56" s="172"/>
      <c r="V56" s="143"/>
    </row>
    <row r="57" spans="1:22" ht="12.75">
      <c r="A57" s="142"/>
      <c r="B57" s="142"/>
      <c r="C57" s="143"/>
      <c r="D57" s="142"/>
      <c r="E57" s="142"/>
      <c r="F57" s="142"/>
      <c r="G57" s="142"/>
      <c r="H57" s="142"/>
      <c r="I57" s="142"/>
      <c r="J57" s="142"/>
      <c r="K57" s="142"/>
      <c r="L57" s="142"/>
      <c r="M57" s="171"/>
      <c r="N57" s="171"/>
      <c r="O57" s="171"/>
      <c r="P57" s="171"/>
      <c r="Q57" s="171"/>
      <c r="R57" s="171"/>
      <c r="S57" s="171"/>
      <c r="T57" s="171"/>
      <c r="U57" s="172"/>
      <c r="V57" s="143"/>
    </row>
    <row r="58" spans="1:22" ht="12.75">
      <c r="A58" s="142"/>
      <c r="B58" s="142"/>
      <c r="C58" s="143"/>
      <c r="D58" s="142"/>
      <c r="E58" s="142"/>
      <c r="F58" s="142"/>
      <c r="G58" s="142"/>
      <c r="H58" s="142"/>
      <c r="I58" s="142"/>
      <c r="J58" s="142"/>
      <c r="K58" s="142"/>
      <c r="L58" s="142"/>
      <c r="M58" s="171"/>
      <c r="N58" s="171"/>
      <c r="O58" s="171"/>
      <c r="P58" s="171"/>
      <c r="Q58" s="171"/>
      <c r="R58" s="171"/>
      <c r="S58" s="171"/>
      <c r="T58" s="171"/>
      <c r="U58" s="172"/>
      <c r="V58" s="143"/>
    </row>
  </sheetData>
  <sheetProtection password="FE44" sheet="1" formatCells="0" formatColumns="0" formatRows="0" insertHyperlinks="0" sort="0" autoFilter="0" pivotTables="0"/>
  <mergeCells count="127">
    <mergeCell ref="Z17:Z18"/>
    <mergeCell ref="U20:U21"/>
    <mergeCell ref="V20:V21"/>
    <mergeCell ref="U17:U18"/>
    <mergeCell ref="V17:V18"/>
    <mergeCell ref="X20:X21"/>
    <mergeCell ref="W17:W18"/>
    <mergeCell ref="X17:X18"/>
    <mergeCell ref="B1:X1"/>
    <mergeCell ref="A8:B9"/>
    <mergeCell ref="B2:X3"/>
    <mergeCell ref="B15:B16"/>
    <mergeCell ref="C8:C9"/>
    <mergeCell ref="D8:D9"/>
    <mergeCell ref="H8:H9"/>
    <mergeCell ref="Q8:Q9"/>
    <mergeCell ref="I8:I9"/>
    <mergeCell ref="J8:J9"/>
    <mergeCell ref="A43:D43"/>
    <mergeCell ref="B35:D35"/>
    <mergeCell ref="C20:C21"/>
    <mergeCell ref="D20:D21"/>
    <mergeCell ref="B27:D27"/>
    <mergeCell ref="B28:D28"/>
    <mergeCell ref="B41:C41"/>
    <mergeCell ref="B38:D38"/>
    <mergeCell ref="B39:D39"/>
    <mergeCell ref="B33:D33"/>
    <mergeCell ref="Q20:Q21"/>
    <mergeCell ref="R20:R21"/>
    <mergeCell ref="B26:D26"/>
    <mergeCell ref="B20:B21"/>
    <mergeCell ref="A23:M23"/>
    <mergeCell ref="A24:X24"/>
    <mergeCell ref="A25:A28"/>
    <mergeCell ref="S20:S21"/>
    <mergeCell ref="T20:T21"/>
    <mergeCell ref="W20:W21"/>
    <mergeCell ref="B32:D32"/>
    <mergeCell ref="B31:D31"/>
    <mergeCell ref="E8:E9"/>
    <mergeCell ref="F8:F9"/>
    <mergeCell ref="G8:G9"/>
    <mergeCell ref="O20:O21"/>
    <mergeCell ref="D17:D18"/>
    <mergeCell ref="E20:E21"/>
    <mergeCell ref="I20:I21"/>
    <mergeCell ref="J20:J21"/>
    <mergeCell ref="P20:P21"/>
    <mergeCell ref="K8:K9"/>
    <mergeCell ref="L8:L9"/>
    <mergeCell ref="K17:K18"/>
    <mergeCell ref="L17:L18"/>
    <mergeCell ref="N17:N18"/>
    <mergeCell ref="P8:P9"/>
    <mergeCell ref="K20:K21"/>
    <mergeCell ref="L20:L21"/>
    <mergeCell ref="C47:AB47"/>
    <mergeCell ref="B29:D29"/>
    <mergeCell ref="A44:B44"/>
    <mergeCell ref="A42:M42"/>
    <mergeCell ref="B34:D34"/>
    <mergeCell ref="A45:B45"/>
    <mergeCell ref="B37:D37"/>
    <mergeCell ref="B36:D36"/>
    <mergeCell ref="B40:C40"/>
    <mergeCell ref="A31:A39"/>
    <mergeCell ref="AB8:AB9"/>
    <mergeCell ref="AA8:AA9"/>
    <mergeCell ref="P17:P18"/>
    <mergeCell ref="Q17:Q18"/>
    <mergeCell ref="X8:X9"/>
    <mergeCell ref="T8:T9"/>
    <mergeCell ref="Y8:Y9"/>
    <mergeCell ref="R8:R9"/>
    <mergeCell ref="S8:S9"/>
    <mergeCell ref="AA17:AA18"/>
    <mergeCell ref="G20:G21"/>
    <mergeCell ref="H20:H21"/>
    <mergeCell ref="Z8:Z9"/>
    <mergeCell ref="O8:O9"/>
    <mergeCell ref="U8:U9"/>
    <mergeCell ref="V8:V9"/>
    <mergeCell ref="W8:W9"/>
    <mergeCell ref="M8:M9"/>
    <mergeCell ref="N8:N9"/>
    <mergeCell ref="X15:X16"/>
    <mergeCell ref="A10:A12"/>
    <mergeCell ref="A13:M13"/>
    <mergeCell ref="A14:A22"/>
    <mergeCell ref="U15:U16"/>
    <mergeCell ref="V15:V16"/>
    <mergeCell ref="I17:I18"/>
    <mergeCell ref="J17:J18"/>
    <mergeCell ref="F20:F21"/>
    <mergeCell ref="M17:M18"/>
    <mergeCell ref="O17:O18"/>
    <mergeCell ref="Z15:Z16"/>
    <mergeCell ref="AA15:AA16"/>
    <mergeCell ref="AB15:AB16"/>
    <mergeCell ref="R17:R18"/>
    <mergeCell ref="S17:S18"/>
    <mergeCell ref="T17:T18"/>
    <mergeCell ref="Y15:Y16"/>
    <mergeCell ref="W15:W16"/>
    <mergeCell ref="AB17:AB18"/>
    <mergeCell ref="Y17:Y18"/>
    <mergeCell ref="C49:AA49"/>
    <mergeCell ref="A51:B51"/>
    <mergeCell ref="A30:M30"/>
    <mergeCell ref="F17:F18"/>
    <mergeCell ref="G17:G18"/>
    <mergeCell ref="B17:B18"/>
    <mergeCell ref="C17:C18"/>
    <mergeCell ref="H17:H18"/>
    <mergeCell ref="E17:E18"/>
    <mergeCell ref="B25:D25"/>
    <mergeCell ref="C51:V51"/>
    <mergeCell ref="C48:AB48"/>
    <mergeCell ref="M20:M21"/>
    <mergeCell ref="N20:N21"/>
    <mergeCell ref="A54:B54"/>
    <mergeCell ref="C54:V54"/>
    <mergeCell ref="A46:B46"/>
    <mergeCell ref="C46:X46"/>
    <mergeCell ref="A47:B48"/>
    <mergeCell ref="A49:B49"/>
  </mergeCells>
  <dataValidations count="11">
    <dataValidation type="list" allowBlank="1" showInputMessage="1" showErrorMessage="1" sqref="C54:V54">
      <formula1>$AT$19:$AT$22</formula1>
    </dataValidation>
    <dataValidation type="list" allowBlank="1" showInputMessage="1" showErrorMessage="1" sqref="A54:B54">
      <formula1>$AN$19:$AN$23</formula1>
    </dataValidation>
    <dataValidation type="list" allowBlank="1" showInputMessage="1" showErrorMessage="1" sqref="C47">
      <formula1>$AN$10:$AN$16</formula1>
    </dataValidation>
    <dataValidation type="list" allowBlank="1" showInputMessage="1" showErrorMessage="1" sqref="E44:L44">
      <formula1>$AL$10:$AL$16</formula1>
    </dataValidation>
    <dataValidation type="list" allowBlank="1" showInputMessage="1" showErrorMessage="1" sqref="E45:L45">
      <formula1>$AK$10:$AK$15</formula1>
    </dataValidation>
    <dataValidation type="list" allowBlank="1" showInputMessage="1" showErrorMessage="1" sqref="C48">
      <formula1>$AO$10:$AO$16</formula1>
    </dataValidation>
    <dataValidation type="list" allowBlank="1" showInputMessage="1" showErrorMessage="1" sqref="C49">
      <formula1>$AI$10:$AI$16</formula1>
    </dataValidation>
    <dataValidation type="list" allowBlank="1" showInputMessage="1" showErrorMessage="1" sqref="E25:L25">
      <formula1>$AG$10:$AG$14</formula1>
    </dataValidation>
    <dataValidation type="list" allowBlank="1" showInputMessage="1" showErrorMessage="1" sqref="E26:L29 E31:L41 E43:L43 D20:L22">
      <formula1>$AH$10:$AH$13</formula1>
    </dataValidation>
    <dataValidation type="list" allowBlank="1" showInputMessage="1" showErrorMessage="1" sqref="A51:B51">
      <formula1>$AQ$19:$AQ$23</formula1>
    </dataValidation>
    <dataValidation type="list" allowBlank="1" showInputMessage="1" showErrorMessage="1" sqref="C51:V51">
      <formula1>$AR$19:$AR$27</formula1>
    </dataValidation>
  </dataValidations>
  <printOptions/>
  <pageMargins left="0.31496062992125984" right="0.15748031496062992" top="0.18" bottom="0.17" header="0" footer="0.25"/>
  <pageSetup horizontalDpi="300" verticalDpi="300" orientation="portrait" paperSize="9" scale="67" r:id="rId4"/>
  <headerFooter alignWithMargins="0">
    <oddFooter>&amp;L&amp;"Arial Cyr,курсив"&amp;8* для юридических лиц и индивидуальных предпринимателей ведущих бухгалтерский учет, финансируемых по договорам финансовой аренды (лизинга), факторинга
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59"/>
  <sheetViews>
    <sheetView view="pageBreakPreview" zoomScaleNormal="85" zoomScaleSheetLayoutView="100" zoomScalePageLayoutView="0" workbookViewId="0" topLeftCell="A1">
      <selection activeCell="P20" sqref="P20"/>
    </sheetView>
  </sheetViews>
  <sheetFormatPr defaultColWidth="9.00390625" defaultRowHeight="12.75"/>
  <cols>
    <col min="1" max="1" width="2.75390625" style="128" customWidth="1"/>
    <col min="2" max="2" width="68.375" style="128" customWidth="1"/>
    <col min="3" max="3" width="12.875" style="132" customWidth="1"/>
    <col min="4" max="4" width="10.125" style="128" hidden="1" customWidth="1"/>
    <col min="5" max="5" width="11.125" style="128" hidden="1" customWidth="1"/>
    <col min="6" max="6" width="11.00390625" style="128" hidden="1" customWidth="1"/>
    <col min="7" max="7" width="10.875" style="128" customWidth="1"/>
    <col min="8" max="8" width="10.375" style="128" customWidth="1"/>
    <col min="9" max="12" width="10.375" style="128" hidden="1" customWidth="1"/>
    <col min="13" max="13" width="10.625" style="144" hidden="1" customWidth="1"/>
    <col min="14" max="14" width="10.375" style="144" hidden="1" customWidth="1"/>
    <col min="15" max="15" width="10.75390625" style="144" hidden="1" customWidth="1"/>
    <col min="16" max="16" width="11.125" style="144" customWidth="1"/>
    <col min="17" max="20" width="11.125" style="144" hidden="1" customWidth="1"/>
    <col min="21" max="21" width="10.375" style="145" hidden="1" customWidth="1"/>
    <col min="22" max="22" width="10.125" style="132" hidden="1" customWidth="1"/>
    <col min="23" max="23" width="10.75390625" style="132" hidden="1" customWidth="1"/>
    <col min="24" max="24" width="10.625" style="132" customWidth="1"/>
    <col min="25" max="28" width="10.625" style="132" hidden="1" customWidth="1"/>
    <col min="29" max="29" width="20.125" style="2" customWidth="1"/>
    <col min="30" max="30" width="22.75390625" style="2" hidden="1" customWidth="1"/>
    <col min="31" max="32" width="0" style="2" hidden="1" customWidth="1"/>
    <col min="33" max="33" width="9.125" style="2" hidden="1" customWidth="1"/>
    <col min="34" max="34" width="5.875" style="2" hidden="1" customWidth="1"/>
    <col min="35" max="35" width="9.125" style="2" hidden="1" customWidth="1"/>
    <col min="36" max="36" width="21.375" style="2" hidden="1" customWidth="1"/>
    <col min="37" max="39" width="9.125" style="2" hidden="1" customWidth="1"/>
    <col min="40" max="40" width="72.375" style="2" hidden="1" customWidth="1"/>
    <col min="41" max="41" width="9.125" style="2" hidden="1" customWidth="1"/>
    <col min="42" max="47" width="0" style="2" hidden="1" customWidth="1"/>
    <col min="48" max="16384" width="9.125" style="2" customWidth="1"/>
  </cols>
  <sheetData>
    <row r="1" spans="2:28" ht="15" customHeight="1">
      <c r="B1" s="984" t="s">
        <v>440</v>
      </c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175"/>
      <c r="Z1" s="175"/>
      <c r="AA1" s="175"/>
      <c r="AB1" s="175"/>
    </row>
    <row r="2" spans="2:28" ht="12.75">
      <c r="B2" s="986" t="s">
        <v>324</v>
      </c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176"/>
      <c r="Z2" s="176"/>
      <c r="AA2" s="176"/>
      <c r="AB2" s="176"/>
    </row>
    <row r="3" spans="2:28" ht="6.75" customHeight="1" hidden="1"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176"/>
      <c r="Z3" s="176"/>
      <c r="AA3" s="176"/>
      <c r="AB3" s="176"/>
    </row>
    <row r="4" spans="2:21" ht="12" customHeight="1">
      <c r="B4" s="129"/>
      <c r="C4" s="157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130"/>
      <c r="O4" s="130"/>
      <c r="P4" s="130"/>
      <c r="Q4" s="130"/>
      <c r="R4" s="130"/>
      <c r="S4" s="130"/>
      <c r="T4" s="130"/>
      <c r="U4" s="131"/>
    </row>
    <row r="5" spans="1:28" s="167" customFormat="1" ht="15.75">
      <c r="A5" s="160"/>
      <c r="B5" s="168" t="s">
        <v>325</v>
      </c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4"/>
      <c r="N5" s="164"/>
      <c r="O5" s="164"/>
      <c r="P5" s="164"/>
      <c r="Q5" s="164"/>
      <c r="R5" s="164"/>
      <c r="S5" s="164"/>
      <c r="T5" s="164"/>
      <c r="U5" s="165"/>
      <c r="V5" s="166"/>
      <c r="W5" s="166"/>
      <c r="X5" s="166"/>
      <c r="Y5" s="166"/>
      <c r="Z5" s="166"/>
      <c r="AA5" s="166"/>
      <c r="AB5" s="166"/>
    </row>
    <row r="6" spans="1:28" s="1" customFormat="1" ht="20.25">
      <c r="A6" s="133"/>
      <c r="B6" s="134">
        <f>'баланс взаимосв.комп'!B3</f>
        <v>0</v>
      </c>
      <c r="C6" s="158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36"/>
      <c r="O6" s="136"/>
      <c r="P6" s="136"/>
      <c r="Q6" s="136"/>
      <c r="R6" s="136"/>
      <c r="S6" s="136"/>
      <c r="T6" s="136"/>
      <c r="U6" s="137"/>
      <c r="V6" s="138"/>
      <c r="W6" s="138"/>
      <c r="X6" s="138"/>
      <c r="Y6" s="138"/>
      <c r="Z6" s="138"/>
      <c r="AA6" s="138"/>
      <c r="AB6" s="138"/>
    </row>
    <row r="7" spans="1:28" s="167" customFormat="1" ht="16.5" thickBot="1">
      <c r="A7" s="160"/>
      <c r="B7" s="161"/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4"/>
      <c r="O7" s="164"/>
      <c r="P7" s="164"/>
      <c r="Q7" s="164"/>
      <c r="R7" s="164"/>
      <c r="S7" s="164"/>
      <c r="T7" s="164"/>
      <c r="U7" s="165"/>
      <c r="V7" s="166"/>
      <c r="W7" s="166"/>
      <c r="X7" s="166"/>
      <c r="Y7" s="166"/>
      <c r="Z7" s="166"/>
      <c r="AA7" s="166"/>
      <c r="AB7" s="166"/>
    </row>
    <row r="8" spans="1:28" ht="12.75" customHeight="1">
      <c r="A8" s="977" t="s">
        <v>399</v>
      </c>
      <c r="B8" s="977"/>
      <c r="C8" s="977" t="s">
        <v>208</v>
      </c>
      <c r="D8" s="969">
        <v>41640</v>
      </c>
      <c r="E8" s="969">
        <v>41730</v>
      </c>
      <c r="F8" s="969">
        <v>41821</v>
      </c>
      <c r="G8" s="969">
        <v>41913</v>
      </c>
      <c r="H8" s="969">
        <v>42005</v>
      </c>
      <c r="I8" s="969">
        <v>42095</v>
      </c>
      <c r="J8" s="969">
        <v>42186</v>
      </c>
      <c r="K8" s="969">
        <v>42278</v>
      </c>
      <c r="L8" s="969">
        <v>42370</v>
      </c>
      <c r="M8" s="973" t="s">
        <v>388</v>
      </c>
      <c r="N8" s="973" t="s">
        <v>389</v>
      </c>
      <c r="O8" s="973" t="s">
        <v>390</v>
      </c>
      <c r="P8" s="973" t="s">
        <v>353</v>
      </c>
      <c r="Q8" s="973" t="s">
        <v>391</v>
      </c>
      <c r="R8" s="973" t="s">
        <v>392</v>
      </c>
      <c r="S8" s="973" t="s">
        <v>393</v>
      </c>
      <c r="T8" s="973" t="s">
        <v>394</v>
      </c>
      <c r="U8" s="967" t="s">
        <v>354</v>
      </c>
      <c r="V8" s="967" t="s">
        <v>355</v>
      </c>
      <c r="W8" s="967" t="s">
        <v>351</v>
      </c>
      <c r="X8" s="967" t="s">
        <v>356</v>
      </c>
      <c r="Y8" s="1059" t="s">
        <v>395</v>
      </c>
      <c r="Z8" s="1059" t="s">
        <v>396</v>
      </c>
      <c r="AA8" s="1059" t="s">
        <v>397</v>
      </c>
      <c r="AB8" s="1059" t="s">
        <v>398</v>
      </c>
    </row>
    <row r="9" spans="1:38" s="7" customFormat="1" ht="24.75" customHeight="1" thickBot="1">
      <c r="A9" s="977"/>
      <c r="B9" s="977"/>
      <c r="C9" s="977"/>
      <c r="D9" s="969"/>
      <c r="E9" s="969"/>
      <c r="F9" s="969"/>
      <c r="G9" s="969"/>
      <c r="H9" s="969"/>
      <c r="I9" s="969"/>
      <c r="J9" s="969"/>
      <c r="K9" s="969"/>
      <c r="L9" s="969"/>
      <c r="M9" s="973"/>
      <c r="N9" s="973"/>
      <c r="O9" s="973"/>
      <c r="P9" s="973"/>
      <c r="Q9" s="973"/>
      <c r="R9" s="973"/>
      <c r="S9" s="973"/>
      <c r="T9" s="973"/>
      <c r="U9" s="967"/>
      <c r="V9" s="967"/>
      <c r="W9" s="967"/>
      <c r="X9" s="967"/>
      <c r="Y9" s="1060"/>
      <c r="Z9" s="1060"/>
      <c r="AA9" s="1060"/>
      <c r="AB9" s="1060"/>
      <c r="AG9" s="7" t="s">
        <v>313</v>
      </c>
      <c r="AH9" s="7" t="s">
        <v>312</v>
      </c>
      <c r="AI9" s="7" t="s">
        <v>311</v>
      </c>
      <c r="AJ9" s="7" t="s">
        <v>310</v>
      </c>
      <c r="AK9" s="7" t="s">
        <v>308</v>
      </c>
      <c r="AL9" s="7" t="s">
        <v>309</v>
      </c>
    </row>
    <row r="10" spans="1:41" ht="12.75">
      <c r="A10" s="987"/>
      <c r="B10" s="182" t="s">
        <v>400</v>
      </c>
      <c r="C10" s="194" t="s">
        <v>209</v>
      </c>
      <c r="D10" s="195">
        <f>'баланс взаимосв.комп'!G51</f>
        <v>1756442</v>
      </c>
      <c r="E10" s="195">
        <f>'баланс взаимосв.комп'!H51</f>
        <v>1807127</v>
      </c>
      <c r="F10" s="195">
        <f>'баланс взаимосв.комп'!I51</f>
        <v>2034392</v>
      </c>
      <c r="G10" s="195">
        <f>'баланс взаимосв.комп'!J51</f>
        <v>2213556</v>
      </c>
      <c r="H10" s="195"/>
      <c r="I10" s="195"/>
      <c r="J10" s="195"/>
      <c r="K10" s="195"/>
      <c r="L10" s="195"/>
      <c r="M10" s="195"/>
      <c r="N10" s="195"/>
      <c r="O10" s="195"/>
      <c r="P10" s="196">
        <f>H10/G10-1</f>
        <v>-1</v>
      </c>
      <c r="Q10" s="196" t="e">
        <f>I10/H10-1</f>
        <v>#DIV/0!</v>
      </c>
      <c r="R10" s="196" t="e">
        <f>J10/I10-1</f>
        <v>#DIV/0!</v>
      </c>
      <c r="S10" s="196" t="e">
        <f>K10/J10-1</f>
        <v>#DIV/0!</v>
      </c>
      <c r="T10" s="196" t="e">
        <f>L10/K10-1</f>
        <v>#DIV/0!</v>
      </c>
      <c r="U10" s="81" t="str">
        <f aca="true" t="shared" si="0" ref="U10:AB10">IF(E10&gt;0," ",1)</f>
        <v> </v>
      </c>
      <c r="V10" s="81" t="str">
        <f t="shared" si="0"/>
        <v> </v>
      </c>
      <c r="W10" s="81" t="str">
        <f t="shared" si="0"/>
        <v> </v>
      </c>
      <c r="X10" s="81">
        <f t="shared" si="0"/>
        <v>1</v>
      </c>
      <c r="Y10" s="201">
        <f t="shared" si="0"/>
        <v>1</v>
      </c>
      <c r="Z10" s="202">
        <f t="shared" si="0"/>
        <v>1</v>
      </c>
      <c r="AA10" s="202">
        <f t="shared" si="0"/>
        <v>1</v>
      </c>
      <c r="AB10" s="202">
        <f t="shared" si="0"/>
        <v>1</v>
      </c>
      <c r="AG10" s="123" t="s">
        <v>221</v>
      </c>
      <c r="AH10" s="123" t="s">
        <v>8</v>
      </c>
      <c r="AI10" s="123" t="s">
        <v>229</v>
      </c>
      <c r="AJ10" s="123" t="s">
        <v>212</v>
      </c>
      <c r="AK10" s="123" t="s">
        <v>304</v>
      </c>
      <c r="AL10" s="123" t="s">
        <v>3</v>
      </c>
      <c r="AM10" s="123"/>
      <c r="AO10" s="118" t="s">
        <v>320</v>
      </c>
    </row>
    <row r="11" spans="1:41" s="178" customFormat="1" ht="38.25">
      <c r="A11" s="988"/>
      <c r="B11" s="183" t="s">
        <v>401</v>
      </c>
      <c r="C11" s="197" t="s">
        <v>3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9"/>
      <c r="N11" s="199"/>
      <c r="O11" s="199"/>
      <c r="P11" s="199"/>
      <c r="Q11" s="199"/>
      <c r="R11" s="199"/>
      <c r="S11" s="199"/>
      <c r="T11" s="199"/>
      <c r="U11" s="200"/>
      <c r="V11" s="200"/>
      <c r="W11" s="200"/>
      <c r="X11" s="200"/>
      <c r="Y11" s="203"/>
      <c r="Z11" s="203"/>
      <c r="AA11" s="203"/>
      <c r="AB11" s="203"/>
      <c r="AG11" s="179"/>
      <c r="AH11" s="179"/>
      <c r="AI11" s="179"/>
      <c r="AJ11" s="179"/>
      <c r="AK11" s="179"/>
      <c r="AL11" s="179"/>
      <c r="AM11" s="179"/>
      <c r="AN11" s="2" t="s">
        <v>457</v>
      </c>
      <c r="AO11" s="180"/>
    </row>
    <row r="12" spans="1:41" ht="78.75" customHeight="1">
      <c r="A12" s="989"/>
      <c r="B12" s="183" t="s">
        <v>402</v>
      </c>
      <c r="C12" s="194" t="s">
        <v>3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N12" s="196"/>
      <c r="O12" s="196"/>
      <c r="P12" s="196"/>
      <c r="Q12" s="196"/>
      <c r="R12" s="196"/>
      <c r="S12" s="196"/>
      <c r="T12" s="196"/>
      <c r="U12" s="81"/>
      <c r="V12" s="81"/>
      <c r="W12" s="81"/>
      <c r="X12" s="81"/>
      <c r="Y12" s="204"/>
      <c r="Z12" s="204"/>
      <c r="AA12" s="204"/>
      <c r="AB12" s="204"/>
      <c r="AC12" s="257" t="s">
        <v>418</v>
      </c>
      <c r="AG12" s="123"/>
      <c r="AH12" s="123"/>
      <c r="AI12" s="123"/>
      <c r="AJ12" s="123"/>
      <c r="AK12" s="123"/>
      <c r="AL12" s="123"/>
      <c r="AM12" s="123"/>
      <c r="AN12" s="2" t="s">
        <v>458</v>
      </c>
      <c r="AO12" s="118"/>
    </row>
    <row r="13" spans="1:41" ht="13.5" thickBot="1">
      <c r="A13" s="985" t="s">
        <v>415</v>
      </c>
      <c r="B13" s="985"/>
      <c r="C13" s="985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205"/>
      <c r="O13" s="205"/>
      <c r="P13" s="205"/>
      <c r="Q13" s="205"/>
      <c r="R13" s="205"/>
      <c r="S13" s="205"/>
      <c r="T13" s="205"/>
      <c r="U13" s="206">
        <f aca="true" t="shared" si="1" ref="U13:AB13">SUM(U10:U10)</f>
        <v>0</v>
      </c>
      <c r="V13" s="206">
        <f t="shared" si="1"/>
        <v>0</v>
      </c>
      <c r="W13" s="206">
        <f t="shared" si="1"/>
        <v>0</v>
      </c>
      <c r="X13" s="206">
        <f>SUM(X10:X10)</f>
        <v>1</v>
      </c>
      <c r="Y13" s="207">
        <f t="shared" si="1"/>
        <v>1</v>
      </c>
      <c r="Z13" s="207">
        <f t="shared" si="1"/>
        <v>1</v>
      </c>
      <c r="AA13" s="207">
        <f t="shared" si="1"/>
        <v>1</v>
      </c>
      <c r="AB13" s="207">
        <f t="shared" si="1"/>
        <v>1</v>
      </c>
      <c r="AG13" s="123" t="s">
        <v>218</v>
      </c>
      <c r="AH13" s="123" t="s">
        <v>3</v>
      </c>
      <c r="AI13" s="123" t="s">
        <v>299</v>
      </c>
      <c r="AJ13" s="123" t="s">
        <v>302</v>
      </c>
      <c r="AK13" s="123">
        <v>1</v>
      </c>
      <c r="AL13" s="123" t="s">
        <v>305</v>
      </c>
      <c r="AM13" s="123"/>
      <c r="AN13" s="2" t="s">
        <v>456</v>
      </c>
      <c r="AO13" s="118" t="s">
        <v>322</v>
      </c>
    </row>
    <row r="14" spans="1:41" ht="13.5" thickBot="1">
      <c r="A14" s="1007"/>
      <c r="B14" s="184" t="s">
        <v>403</v>
      </c>
      <c r="C14" s="185" t="s">
        <v>207</v>
      </c>
      <c r="D14" s="186"/>
      <c r="E14" s="187">
        <f>ROUND(IF('баланс взаимосв.комп'!H76=0,"",'баланс взаимосв.комп'!H36/'баланс взаимосв.комп'!H76),2)</f>
        <v>1.12</v>
      </c>
      <c r="F14" s="187">
        <f>ROUND(IF('баланс взаимосв.комп'!I76=0,"",'баланс взаимосв.комп'!I36/'баланс взаимосв.комп'!I76),2)</f>
        <v>1.25</v>
      </c>
      <c r="G14" s="187">
        <f>ROUND(IF('баланс взаимосв.комп'!J76=0,"",'баланс взаимосв.комп'!J36/'баланс взаимосв.комп'!J76),2)</f>
        <v>1.17</v>
      </c>
      <c r="H14" s="187">
        <f>ROUND(IF('баланс взаимосв.комп'!K76=0,"",'баланс взаимосв.комп'!K36/'баланс взаимосв.комп'!K76),2)</f>
        <v>1.11</v>
      </c>
      <c r="I14" s="187" t="e">
        <f>ROUND(IF('баланс взаимосв.комп'!L76=0,"",'баланс взаимосв.комп'!L36/'баланс взаимосв.комп'!L76),2)</f>
        <v>#VALUE!</v>
      </c>
      <c r="J14" s="187" t="e">
        <f>ROUND(IF('баланс взаимосв.комп'!M76=0,"",'баланс взаимосв.комп'!M36/'баланс взаимосв.комп'!M76),2)</f>
        <v>#VALUE!</v>
      </c>
      <c r="K14" s="187">
        <f>ROUND(IF('баланс взаимосв.комп'!N76=0,"",'баланс взаимосв.комп'!N36/'баланс взаимосв.комп'!N76),2)</f>
        <v>1.58</v>
      </c>
      <c r="L14" s="187" t="e">
        <f>ROUND(IF('баланс взаимосв.комп'!#REF!=0,"",'баланс взаимосв.комп'!#REF!/'баланс взаимосв.комп'!#REF!),2)</f>
        <v>#REF!</v>
      </c>
      <c r="M14" s="188" t="e">
        <f aca="true" t="shared" si="2" ref="M14:T17">E14/D14-1</f>
        <v>#DIV/0!</v>
      </c>
      <c r="N14" s="188">
        <f t="shared" si="2"/>
        <v>0.11607142857142838</v>
      </c>
      <c r="O14" s="188">
        <f t="shared" si="2"/>
        <v>-0.06400000000000006</v>
      </c>
      <c r="P14" s="188">
        <f t="shared" si="2"/>
        <v>-0.0512820512820511</v>
      </c>
      <c r="Q14" s="188" t="e">
        <f t="shared" si="2"/>
        <v>#VALUE!</v>
      </c>
      <c r="R14" s="188" t="e">
        <f t="shared" si="2"/>
        <v>#VALUE!</v>
      </c>
      <c r="S14" s="188" t="e">
        <f t="shared" si="2"/>
        <v>#VALUE!</v>
      </c>
      <c r="T14" s="188" t="e">
        <f t="shared" si="2"/>
        <v>#REF!</v>
      </c>
      <c r="U14" s="189" t="str">
        <f>IF(E14&lt;1,1," ")</f>
        <v> </v>
      </c>
      <c r="V14" s="189" t="str">
        <f aca="true" t="shared" si="3" ref="V14:AB14">IF(F14&lt;1,1," ")</f>
        <v> </v>
      </c>
      <c r="W14" s="189" t="str">
        <f t="shared" si="3"/>
        <v> </v>
      </c>
      <c r="X14" s="189" t="str">
        <f t="shared" si="3"/>
        <v> </v>
      </c>
      <c r="Y14" s="208" t="e">
        <f t="shared" si="3"/>
        <v>#VALUE!</v>
      </c>
      <c r="Z14" s="209" t="e">
        <f t="shared" si="3"/>
        <v>#VALUE!</v>
      </c>
      <c r="AA14" s="209" t="str">
        <f t="shared" si="3"/>
        <v> </v>
      </c>
      <c r="AB14" s="209" t="e">
        <f t="shared" si="3"/>
        <v>#REF!</v>
      </c>
      <c r="AG14" s="123" t="s">
        <v>345</v>
      </c>
      <c r="AH14" s="123"/>
      <c r="AI14" s="123" t="s">
        <v>249</v>
      </c>
      <c r="AJ14" s="123" t="s">
        <v>303</v>
      </c>
      <c r="AK14" s="123">
        <v>2</v>
      </c>
      <c r="AL14" s="123" t="s">
        <v>316</v>
      </c>
      <c r="AM14" s="123"/>
      <c r="AN14" s="2" t="s">
        <v>459</v>
      </c>
      <c r="AO14" s="118" t="s">
        <v>321</v>
      </c>
    </row>
    <row r="15" spans="1:41" ht="12" customHeight="1">
      <c r="A15" s="1008"/>
      <c r="B15" s="979" t="s">
        <v>404</v>
      </c>
      <c r="C15" s="190" t="s">
        <v>405</v>
      </c>
      <c r="D15" s="186"/>
      <c r="E15" s="187">
        <f>ROUND(IF('баланс взаимосв.комп'!H36=0,"",('баланс взаимосв.комп'!H51+'баланс взаимосв.комп'!H59-'баланс взаимосв.комп'!H20)/'баланс взаимосв.комп'!H36),2)</f>
        <v>0.11</v>
      </c>
      <c r="F15" s="187">
        <f>ROUND(IF('баланс взаимосв.комп'!I36=0,"",('баланс взаимосв.комп'!I51+'баланс взаимосв.комп'!I59-'баланс взаимосв.комп'!I20)/'баланс взаимосв.комп'!I36),2)</f>
        <v>0.2</v>
      </c>
      <c r="G15" s="187">
        <f>ROUND(IF('баланс взаимосв.комп'!J36=0,"",('баланс взаимосв.комп'!J51+'баланс взаимосв.комп'!J59-'баланс взаимосв.комп'!J20)/'баланс взаимосв.комп'!J36),2)</f>
        <v>0.15</v>
      </c>
      <c r="H15" s="187">
        <f>ROUND(IF('баланс взаимосв.комп'!K36=0,"",('баланс взаимосв.комп'!K51+'баланс взаимосв.комп'!K59-'баланс взаимосв.комп'!K20)/'баланс взаимосв.комп'!K36),2)</f>
        <v>0.1</v>
      </c>
      <c r="I15" s="187" t="e">
        <f>ROUND(IF('баланс взаимосв.комп'!L36=0,"",('баланс взаимосв.комп'!L51+'баланс взаимосв.комп'!L59-'баланс взаимосв.комп'!L20)/'баланс взаимосв.комп'!L36),2)</f>
        <v>#VALUE!</v>
      </c>
      <c r="J15" s="187" t="e">
        <f>ROUND(IF('баланс взаимосв.комп'!M36=0,"",('баланс взаимосв.комп'!M51+'баланс взаимосв.комп'!M59-'баланс взаимосв.комп'!M20)/'баланс взаимосв.комп'!M36),2)</f>
        <v>#VALUE!</v>
      </c>
      <c r="K15" s="187">
        <f>ROUND(IF('баланс взаимосв.комп'!N36=0,"",('баланс взаимосв.комп'!N51+'баланс взаимосв.комп'!N59-'баланс взаимосв.комп'!N20)/'баланс взаимосв.комп'!N36),2)</f>
        <v>0.37</v>
      </c>
      <c r="L15" s="187" t="e">
        <f>ROUND(IF('баланс взаимосв.комп'!#REF!=0,"",('баланс взаимосв.комп'!#REF!+'баланс взаимосв.комп'!#REF!-'баланс взаимосв.комп'!#REF!)/'баланс взаимосв.комп'!#REF!),2)</f>
        <v>#REF!</v>
      </c>
      <c r="M15" s="188" t="e">
        <f t="shared" si="2"/>
        <v>#DIV/0!</v>
      </c>
      <c r="N15" s="188">
        <f t="shared" si="2"/>
        <v>0.8181818181818183</v>
      </c>
      <c r="O15" s="188">
        <f t="shared" si="2"/>
        <v>-0.2500000000000001</v>
      </c>
      <c r="P15" s="188">
        <f t="shared" si="2"/>
        <v>-0.33333333333333326</v>
      </c>
      <c r="Q15" s="188" t="e">
        <f t="shared" si="2"/>
        <v>#VALUE!</v>
      </c>
      <c r="R15" s="188" t="e">
        <f t="shared" si="2"/>
        <v>#VALUE!</v>
      </c>
      <c r="S15" s="188" t="e">
        <f t="shared" si="2"/>
        <v>#VALUE!</v>
      </c>
      <c r="T15" s="188" t="e">
        <f t="shared" si="2"/>
        <v>#REF!</v>
      </c>
      <c r="U15" s="968" t="str">
        <f>IF(AND(E15&lt;0.1,E16&gt;0.85),1," ")</f>
        <v> </v>
      </c>
      <c r="V15" s="968" t="str">
        <f aca="true" t="shared" si="4" ref="V15:AB15">IF(AND(F15&lt;0.1,F16&gt;0.85),1," ")</f>
        <v> </v>
      </c>
      <c r="W15" s="968" t="str">
        <f t="shared" si="4"/>
        <v> </v>
      </c>
      <c r="X15" s="968" t="str">
        <f t="shared" si="4"/>
        <v> </v>
      </c>
      <c r="Y15" s="1061" t="e">
        <f t="shared" si="4"/>
        <v>#VALUE!</v>
      </c>
      <c r="Z15" s="1057" t="e">
        <f t="shared" si="4"/>
        <v>#VALUE!</v>
      </c>
      <c r="AA15" s="1057" t="str">
        <f t="shared" si="4"/>
        <v> </v>
      </c>
      <c r="AB15" s="1057" t="e">
        <f t="shared" si="4"/>
        <v>#REF!</v>
      </c>
      <c r="AG15" s="123"/>
      <c r="AH15" s="123"/>
      <c r="AI15" s="123" t="s">
        <v>300</v>
      </c>
      <c r="AJ15" s="123"/>
      <c r="AK15" s="123">
        <v>3</v>
      </c>
      <c r="AL15" s="123" t="s">
        <v>306</v>
      </c>
      <c r="AM15" s="123"/>
      <c r="AO15" s="118" t="s">
        <v>332</v>
      </c>
    </row>
    <row r="16" spans="1:40" ht="14.25" customHeight="1" thickBot="1">
      <c r="A16" s="1008"/>
      <c r="B16" s="979"/>
      <c r="C16" s="191" t="s">
        <v>406</v>
      </c>
      <c r="D16" s="186"/>
      <c r="E16" s="187">
        <f>ROUND(IF('баланс взаимосв.комп'!H37=0,"",('баланс взаимосв.комп'!H76+'баланс взаимосв.комп'!H59)/'баланс взаимосв.комп'!H37),2)</f>
        <v>0.8</v>
      </c>
      <c r="F16" s="187">
        <f>ROUND(IF('баланс взаимосв.комп'!I37=0,"",('баланс взаимосв.комп'!I76+'баланс взаимосв.комп'!I59)/'баланс взаимосв.комп'!I37),2)</f>
        <v>0.81</v>
      </c>
      <c r="G16" s="187">
        <f>ROUND(IF('баланс взаимосв.комп'!J37=0,"",('баланс взаимосв.комп'!J76+'баланс взаимосв.комп'!J59)/'баланс взаимосв.комп'!J37),2)</f>
        <v>0.8</v>
      </c>
      <c r="H16" s="187">
        <f>ROUND(IF('баланс взаимосв.комп'!K37=0,"",('баланс взаимосв.комп'!K76+'баланс взаимосв.комп'!K59)/'баланс взаимосв.комп'!K37),2)</f>
        <v>0.85</v>
      </c>
      <c r="I16" s="187" t="e">
        <f>ROUND(IF('баланс взаимосв.комп'!L37=0,"",('баланс взаимосв.комп'!L76+'баланс взаимосв.комп'!L59)/'баланс взаимосв.комп'!L37),2)</f>
        <v>#VALUE!</v>
      </c>
      <c r="J16" s="187" t="e">
        <f>ROUND(IF('баланс взаимосв.комп'!M37=0,"",('баланс взаимосв.комп'!M76+'баланс взаимосв.комп'!M59)/'баланс взаимосв.комп'!M37),2)</f>
        <v>#VALUE!</v>
      </c>
      <c r="K16" s="187">
        <f>ROUND(IF('баланс взаимосв.комп'!N37=0,"",('баланс взаимосв.комп'!N76+'баланс взаимосв.комп'!N59)/'баланс взаимосв.комп'!N37),2)</f>
        <v>0.89</v>
      </c>
      <c r="L16" s="187" t="e">
        <f>ROUND(IF('баланс взаимосв.комп'!#REF!=0,"",('баланс взаимосв.комп'!#REF!+'баланс взаимосв.комп'!#REF!)/'баланс взаимосв.комп'!#REF!),2)</f>
        <v>#REF!</v>
      </c>
      <c r="M16" s="188" t="e">
        <f t="shared" si="2"/>
        <v>#DIV/0!</v>
      </c>
      <c r="N16" s="188">
        <f t="shared" si="2"/>
        <v>0.012499999999999956</v>
      </c>
      <c r="O16" s="188">
        <f t="shared" si="2"/>
        <v>-0.012345679012345734</v>
      </c>
      <c r="P16" s="188">
        <f t="shared" si="2"/>
        <v>0.0625</v>
      </c>
      <c r="Q16" s="188" t="e">
        <f t="shared" si="2"/>
        <v>#VALUE!</v>
      </c>
      <c r="R16" s="188" t="e">
        <f t="shared" si="2"/>
        <v>#VALUE!</v>
      </c>
      <c r="S16" s="188" t="e">
        <f t="shared" si="2"/>
        <v>#VALUE!</v>
      </c>
      <c r="T16" s="188" t="e">
        <f t="shared" si="2"/>
        <v>#REF!</v>
      </c>
      <c r="U16" s="968"/>
      <c r="V16" s="968"/>
      <c r="W16" s="968"/>
      <c r="X16" s="968"/>
      <c r="Y16" s="1062"/>
      <c r="Z16" s="1058"/>
      <c r="AA16" s="1058"/>
      <c r="AB16" s="1058"/>
      <c r="AG16" s="123"/>
      <c r="AH16" s="123"/>
      <c r="AI16" s="123" t="s">
        <v>301</v>
      </c>
      <c r="AJ16" s="123"/>
      <c r="AK16" s="123"/>
      <c r="AL16" s="123" t="s">
        <v>307</v>
      </c>
      <c r="AM16" s="123"/>
      <c r="AN16" s="118" t="s">
        <v>460</v>
      </c>
    </row>
    <row r="17" spans="1:40" ht="19.5" customHeight="1">
      <c r="A17" s="1008"/>
      <c r="B17" s="978" t="s">
        <v>407</v>
      </c>
      <c r="C17" s="1005" t="s">
        <v>348</v>
      </c>
      <c r="D17" s="970">
        <f>'баланс взаимосв.комп'!G110</f>
        <v>14627845</v>
      </c>
      <c r="E17" s="970">
        <f>'баланс взаимосв.комп'!H110</f>
        <v>4823705</v>
      </c>
      <c r="F17" s="970">
        <f>'баланс взаимосв.комп'!I110</f>
        <v>5565391</v>
      </c>
      <c r="G17" s="970">
        <f>'баланс взаимосв.комп'!J110</f>
        <v>5811068</v>
      </c>
      <c r="H17" s="970">
        <f>'баланс взаимосв.комп'!K110</f>
        <v>6492618</v>
      </c>
      <c r="I17" s="970">
        <f>'баланс взаимосв.комп'!L110</f>
        <v>0</v>
      </c>
      <c r="J17" s="970">
        <f>'баланс взаимосв.комп'!M110</f>
        <v>0</v>
      </c>
      <c r="K17" s="970">
        <f>'баланс взаимосв.комп'!N110</f>
        <v>6936.07</v>
      </c>
      <c r="L17" s="970" t="e">
        <f>'баланс взаимосв.комп'!#REF!</f>
        <v>#REF!</v>
      </c>
      <c r="M17" s="974">
        <f>E17/D17-1</f>
        <v>-0.6702381656354712</v>
      </c>
      <c r="N17" s="974">
        <f>F17/E17-1</f>
        <v>0.15375857354460942</v>
      </c>
      <c r="O17" s="974">
        <f>G17/F17-1</f>
        <v>0.04414370886070729</v>
      </c>
      <c r="P17" s="974">
        <f>H17/G17-1</f>
        <v>0.1172848089198062</v>
      </c>
      <c r="Q17" s="974">
        <f t="shared" si="2"/>
        <v>-1</v>
      </c>
      <c r="R17" s="974" t="e">
        <f t="shared" si="2"/>
        <v>#DIV/0!</v>
      </c>
      <c r="S17" s="974" t="e">
        <f t="shared" si="2"/>
        <v>#DIV/0!</v>
      </c>
      <c r="T17" s="974" t="e">
        <f t="shared" si="2"/>
        <v>#REF!</v>
      </c>
      <c r="U17" s="189">
        <f aca="true" t="shared" si="5" ref="U17:AB17">IF(E17=0," ",IF(D17/E17&gt;=2,1," "))</f>
        <v>1</v>
      </c>
      <c r="V17" s="189" t="str">
        <f t="shared" si="5"/>
        <v> </v>
      </c>
      <c r="W17" s="189" t="str">
        <f t="shared" si="5"/>
        <v> </v>
      </c>
      <c r="X17" s="980" t="str">
        <f>IF(H17=0,1," ")</f>
        <v> </v>
      </c>
      <c r="Y17" s="210" t="str">
        <f t="shared" si="5"/>
        <v> </v>
      </c>
      <c r="Z17" s="211" t="str">
        <f t="shared" si="5"/>
        <v> </v>
      </c>
      <c r="AA17" s="211" t="str">
        <f t="shared" si="5"/>
        <v> </v>
      </c>
      <c r="AB17" s="211" t="e">
        <f t="shared" si="5"/>
        <v>#REF!</v>
      </c>
      <c r="AN17" s="118" t="s">
        <v>461</v>
      </c>
    </row>
    <row r="18" spans="1:29" ht="33.75" customHeight="1" thickBot="1">
      <c r="A18" s="1008"/>
      <c r="B18" s="978"/>
      <c r="C18" s="1005"/>
      <c r="D18" s="970"/>
      <c r="E18" s="970"/>
      <c r="F18" s="970"/>
      <c r="G18" s="970"/>
      <c r="H18" s="970"/>
      <c r="I18" s="970"/>
      <c r="J18" s="970"/>
      <c r="K18" s="970"/>
      <c r="L18" s="970"/>
      <c r="M18" s="974"/>
      <c r="N18" s="974"/>
      <c r="O18" s="974"/>
      <c r="P18" s="974"/>
      <c r="Q18" s="974"/>
      <c r="R18" s="974"/>
      <c r="S18" s="974"/>
      <c r="T18" s="974"/>
      <c r="U18" s="189" t="str">
        <f aca="true" t="shared" si="6" ref="U18:AB18">IF(E17=0,1," ")</f>
        <v> </v>
      </c>
      <c r="V18" s="189" t="str">
        <f t="shared" si="6"/>
        <v> </v>
      </c>
      <c r="W18" s="189" t="str">
        <f t="shared" si="6"/>
        <v> </v>
      </c>
      <c r="X18" s="981"/>
      <c r="Y18" s="212">
        <f t="shared" si="6"/>
        <v>1</v>
      </c>
      <c r="Z18" s="213">
        <f t="shared" si="6"/>
        <v>1</v>
      </c>
      <c r="AA18" s="213" t="str">
        <f t="shared" si="6"/>
        <v> </v>
      </c>
      <c r="AB18" s="213" t="e">
        <f t="shared" si="6"/>
        <v>#REF!</v>
      </c>
      <c r="AC18" s="257" t="s">
        <v>419</v>
      </c>
    </row>
    <row r="19" spans="1:47" ht="26.25" thickBot="1">
      <c r="A19" s="1008"/>
      <c r="B19" s="184" t="s">
        <v>408</v>
      </c>
      <c r="C19" s="191" t="s">
        <v>3</v>
      </c>
      <c r="D19" s="193"/>
      <c r="E19" s="192">
        <f>'баланс взаимосв.комп'!H102</f>
        <v>176885</v>
      </c>
      <c r="F19" s="192">
        <f>'баланс взаимосв.комп'!I102</f>
        <v>421743</v>
      </c>
      <c r="G19" s="192">
        <f>'баланс взаимосв.комп'!J102</f>
        <v>689703</v>
      </c>
      <c r="H19" s="192">
        <f>'баланс взаимосв.комп'!K102</f>
        <v>495142</v>
      </c>
      <c r="I19" s="192">
        <f>'баланс взаимосв.комп'!L102</f>
        <v>0</v>
      </c>
      <c r="J19" s="192">
        <f>'баланс взаимосв.комп'!M102</f>
        <v>0</v>
      </c>
      <c r="K19" s="192">
        <f>'баланс взаимосв.комп'!N102</f>
        <v>1324.4099999999996</v>
      </c>
      <c r="L19" s="192" t="e">
        <f>'баланс взаимосв.комп'!#REF!</f>
        <v>#REF!</v>
      </c>
      <c r="M19" s="192" t="s">
        <v>347</v>
      </c>
      <c r="N19" s="192" t="s">
        <v>347</v>
      </c>
      <c r="O19" s="192" t="s">
        <v>347</v>
      </c>
      <c r="P19" s="192" t="s">
        <v>347</v>
      </c>
      <c r="Q19" s="192" t="s">
        <v>347</v>
      </c>
      <c r="R19" s="192" t="s">
        <v>347</v>
      </c>
      <c r="S19" s="192" t="s">
        <v>347</v>
      </c>
      <c r="T19" s="192" t="s">
        <v>347</v>
      </c>
      <c r="U19" s="189" t="str">
        <f aca="true" t="shared" si="7" ref="U19:AB19">IF(E19&lt;0,1," ")</f>
        <v> </v>
      </c>
      <c r="V19" s="189" t="str">
        <f t="shared" si="7"/>
        <v> </v>
      </c>
      <c r="W19" s="189" t="str">
        <f t="shared" si="7"/>
        <v> </v>
      </c>
      <c r="X19" s="189" t="str">
        <f t="shared" si="7"/>
        <v> </v>
      </c>
      <c r="Y19" s="208" t="str">
        <f t="shared" si="7"/>
        <v> </v>
      </c>
      <c r="Z19" s="214" t="str">
        <f t="shared" si="7"/>
        <v> </v>
      </c>
      <c r="AA19" s="214" t="str">
        <f t="shared" si="7"/>
        <v> </v>
      </c>
      <c r="AB19" s="214" t="e">
        <f t="shared" si="7"/>
        <v>#REF!</v>
      </c>
      <c r="AN19" s="2" t="s">
        <v>282</v>
      </c>
      <c r="AQ19" s="2" t="s">
        <v>323</v>
      </c>
      <c r="AR19" s="2" t="s">
        <v>357</v>
      </c>
      <c r="AT19" s="2" t="s">
        <v>453</v>
      </c>
      <c r="AU19" s="265"/>
    </row>
    <row r="20" spans="1:47" ht="33" customHeight="1">
      <c r="A20" s="1008"/>
      <c r="B20" s="1003" t="s">
        <v>409</v>
      </c>
      <c r="C20" s="191" t="s">
        <v>3</v>
      </c>
      <c r="D20" s="193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89"/>
      <c r="V20" s="189"/>
      <c r="W20" s="189"/>
      <c r="X20" s="189"/>
      <c r="Y20" s="215"/>
      <c r="Z20" s="215"/>
      <c r="AA20" s="215"/>
      <c r="AB20" s="215"/>
      <c r="AN20" s="2" t="s">
        <v>444</v>
      </c>
      <c r="AQ20" s="2" t="s">
        <v>443</v>
      </c>
      <c r="AR20" s="2" t="s">
        <v>447</v>
      </c>
      <c r="AT20" s="2" t="s">
        <v>454</v>
      </c>
      <c r="AU20" s="265"/>
    </row>
    <row r="21" spans="1:47" ht="24.75" customHeight="1">
      <c r="A21" s="1008"/>
      <c r="B21" s="1004"/>
      <c r="C21" s="191" t="s">
        <v>3</v>
      </c>
      <c r="D21" s="193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89"/>
      <c r="V21" s="189"/>
      <c r="W21" s="189"/>
      <c r="X21" s="189"/>
      <c r="Y21" s="215"/>
      <c r="Z21" s="215"/>
      <c r="AA21" s="215"/>
      <c r="AB21" s="215"/>
      <c r="AN21" s="2" t="s">
        <v>358</v>
      </c>
      <c r="AQ21" s="2" t="s">
        <v>441</v>
      </c>
      <c r="AR21" s="2" t="s">
        <v>448</v>
      </c>
      <c r="AT21" s="2" t="s">
        <v>455</v>
      </c>
      <c r="AU21" s="282"/>
    </row>
    <row r="22" spans="1:47" ht="40.5" customHeight="1">
      <c r="A22" s="1009"/>
      <c r="B22" s="258" t="s">
        <v>433</v>
      </c>
      <c r="C22" s="191"/>
      <c r="D22" s="19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89"/>
      <c r="V22" s="189"/>
      <c r="W22" s="189"/>
      <c r="X22" s="189"/>
      <c r="Y22" s="215"/>
      <c r="Z22" s="215"/>
      <c r="AA22" s="215"/>
      <c r="AB22" s="215"/>
      <c r="AN22" s="2" t="s">
        <v>445</v>
      </c>
      <c r="AQ22" s="2" t="s">
        <v>442</v>
      </c>
      <c r="AR22" s="2" t="s">
        <v>386</v>
      </c>
      <c r="AT22" s="2" t="s">
        <v>349</v>
      </c>
      <c r="AU22" s="265"/>
    </row>
    <row r="23" spans="1:47" ht="14.25" customHeight="1">
      <c r="A23" s="985" t="s">
        <v>414</v>
      </c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205"/>
      <c r="O23" s="205"/>
      <c r="P23" s="205"/>
      <c r="Q23" s="205"/>
      <c r="R23" s="205"/>
      <c r="S23" s="205"/>
      <c r="T23" s="205"/>
      <c r="U23" s="216">
        <f aca="true" t="shared" si="8" ref="U23:AB23">SUM(U14:U19)</f>
        <v>1</v>
      </c>
      <c r="V23" s="216">
        <f t="shared" si="8"/>
        <v>0</v>
      </c>
      <c r="W23" s="216">
        <f t="shared" si="8"/>
        <v>0</v>
      </c>
      <c r="X23" s="216">
        <f>SUM(X14:X21)</f>
        <v>0</v>
      </c>
      <c r="Y23" s="217" t="e">
        <f t="shared" si="8"/>
        <v>#VALUE!</v>
      </c>
      <c r="Z23" s="217" t="e">
        <f t="shared" si="8"/>
        <v>#VALUE!</v>
      </c>
      <c r="AA23" s="217">
        <f t="shared" si="8"/>
        <v>0</v>
      </c>
      <c r="AB23" s="217" t="e">
        <f t="shared" si="8"/>
        <v>#REF!</v>
      </c>
      <c r="AN23" s="2" t="s">
        <v>446</v>
      </c>
      <c r="AQ23" s="2" t="s">
        <v>283</v>
      </c>
      <c r="AR23" s="2" t="s">
        <v>449</v>
      </c>
      <c r="AU23" s="284"/>
    </row>
    <row r="24" spans="1:47" ht="19.5" customHeight="1" thickBot="1">
      <c r="A24" s="975" t="s">
        <v>228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75"/>
      <c r="L24" s="975"/>
      <c r="M24" s="975"/>
      <c r="N24" s="975"/>
      <c r="O24" s="975"/>
      <c r="P24" s="975"/>
      <c r="Q24" s="975"/>
      <c r="R24" s="975"/>
      <c r="S24" s="975"/>
      <c r="T24" s="975"/>
      <c r="U24" s="975"/>
      <c r="V24" s="975"/>
      <c r="W24" s="975"/>
      <c r="X24" s="975"/>
      <c r="Y24" s="218"/>
      <c r="Z24" s="218"/>
      <c r="AA24" s="218"/>
      <c r="AB24" s="218"/>
      <c r="AR24" s="2" t="s">
        <v>450</v>
      </c>
      <c r="AU24" s="265"/>
    </row>
    <row r="25" spans="1:47" ht="26.25" customHeight="1" thickBot="1">
      <c r="A25" s="1010"/>
      <c r="B25" s="1001" t="s">
        <v>410</v>
      </c>
      <c r="C25" s="1001"/>
      <c r="D25" s="1001"/>
      <c r="E25" s="220" t="s">
        <v>221</v>
      </c>
      <c r="F25" s="220" t="s">
        <v>221</v>
      </c>
      <c r="G25" s="220" t="s">
        <v>221</v>
      </c>
      <c r="H25" s="220" t="s">
        <v>221</v>
      </c>
      <c r="I25" s="220" t="s">
        <v>221</v>
      </c>
      <c r="J25" s="220" t="s">
        <v>221</v>
      </c>
      <c r="K25" s="220" t="s">
        <v>221</v>
      </c>
      <c r="L25" s="220" t="s">
        <v>221</v>
      </c>
      <c r="M25" s="221"/>
      <c r="N25" s="221"/>
      <c r="O25" s="221"/>
      <c r="P25" s="221"/>
      <c r="Q25" s="221"/>
      <c r="R25" s="221"/>
      <c r="S25" s="221"/>
      <c r="T25" s="221"/>
      <c r="U25" s="222" t="str">
        <f aca="true" t="shared" si="9" ref="U25:AB25">IF(E25=$AD$26,1," ")</f>
        <v> </v>
      </c>
      <c r="V25" s="222" t="str">
        <f t="shared" si="9"/>
        <v> </v>
      </c>
      <c r="W25" s="222" t="str">
        <f t="shared" si="9"/>
        <v> </v>
      </c>
      <c r="X25" s="222" t="str">
        <f t="shared" si="9"/>
        <v> </v>
      </c>
      <c r="Y25" s="223" t="str">
        <f t="shared" si="9"/>
        <v> </v>
      </c>
      <c r="Z25" s="224" t="str">
        <f t="shared" si="9"/>
        <v> </v>
      </c>
      <c r="AA25" s="224" t="str">
        <f t="shared" si="9"/>
        <v> </v>
      </c>
      <c r="AB25" s="224" t="str">
        <f t="shared" si="9"/>
        <v> </v>
      </c>
      <c r="AD25" s="2" t="s">
        <v>221</v>
      </c>
      <c r="AR25" s="2" t="s">
        <v>451</v>
      </c>
      <c r="AT25" s="265"/>
      <c r="AU25" s="265"/>
    </row>
    <row r="26" spans="1:47" ht="25.5" customHeight="1" thickBot="1">
      <c r="A26" s="1010"/>
      <c r="B26" s="1001" t="s">
        <v>411</v>
      </c>
      <c r="C26" s="1001"/>
      <c r="D26" s="1001"/>
      <c r="E26" s="220" t="s">
        <v>3</v>
      </c>
      <c r="F26" s="220" t="s">
        <v>3</v>
      </c>
      <c r="G26" s="220" t="s">
        <v>3</v>
      </c>
      <c r="H26" s="220" t="s">
        <v>3</v>
      </c>
      <c r="I26" s="220" t="s">
        <v>3</v>
      </c>
      <c r="J26" s="220" t="s">
        <v>3</v>
      </c>
      <c r="K26" s="220" t="s">
        <v>3</v>
      </c>
      <c r="L26" s="220" t="s">
        <v>3</v>
      </c>
      <c r="M26" s="221"/>
      <c r="N26" s="221"/>
      <c r="O26" s="221"/>
      <c r="P26" s="221"/>
      <c r="Q26" s="221"/>
      <c r="R26" s="221"/>
      <c r="S26" s="221"/>
      <c r="T26" s="221"/>
      <c r="U26" s="222" t="str">
        <f>IF(E26=$AD$28," ",1)</f>
        <v> </v>
      </c>
      <c r="V26" s="222" t="str">
        <f>IF(F26=$AD$28," ",1)</f>
        <v> </v>
      </c>
      <c r="W26" s="222" t="str">
        <f aca="true" t="shared" si="10" ref="V26:AB28">IF(G26=$AD$28," ",1)</f>
        <v> </v>
      </c>
      <c r="X26" s="222" t="str">
        <f t="shared" si="10"/>
        <v> </v>
      </c>
      <c r="Y26" s="223" t="str">
        <f t="shared" si="10"/>
        <v> </v>
      </c>
      <c r="Z26" s="224" t="str">
        <f t="shared" si="10"/>
        <v> </v>
      </c>
      <c r="AA26" s="224" t="str">
        <f t="shared" si="10"/>
        <v> </v>
      </c>
      <c r="AB26" s="224" t="str">
        <f t="shared" si="10"/>
        <v> </v>
      </c>
      <c r="AD26" s="2" t="s">
        <v>218</v>
      </c>
      <c r="AR26" s="2" t="s">
        <v>452</v>
      </c>
      <c r="AT26" s="265"/>
      <c r="AU26" s="265"/>
    </row>
    <row r="27" spans="1:47" ht="26.25" customHeight="1" thickBot="1">
      <c r="A27" s="1010"/>
      <c r="B27" s="1001" t="s">
        <v>412</v>
      </c>
      <c r="C27" s="1001"/>
      <c r="D27" s="1001"/>
      <c r="E27" s="220" t="s">
        <v>3</v>
      </c>
      <c r="F27" s="220" t="s">
        <v>3</v>
      </c>
      <c r="G27" s="220" t="s">
        <v>3</v>
      </c>
      <c r="H27" s="220" t="s">
        <v>3</v>
      </c>
      <c r="I27" s="220" t="s">
        <v>3</v>
      </c>
      <c r="J27" s="220" t="s">
        <v>3</v>
      </c>
      <c r="K27" s="220" t="s">
        <v>3</v>
      </c>
      <c r="L27" s="220" t="s">
        <v>3</v>
      </c>
      <c r="M27" s="221"/>
      <c r="N27" s="221"/>
      <c r="O27" s="221"/>
      <c r="P27" s="221"/>
      <c r="Q27" s="221"/>
      <c r="R27" s="221"/>
      <c r="S27" s="221"/>
      <c r="T27" s="221"/>
      <c r="U27" s="222" t="str">
        <f>IF(E27=$AD$28," ",1)</f>
        <v> </v>
      </c>
      <c r="V27" s="222" t="str">
        <f t="shared" si="10"/>
        <v> </v>
      </c>
      <c r="W27" s="222" t="str">
        <f t="shared" si="10"/>
        <v> </v>
      </c>
      <c r="X27" s="222" t="str">
        <f t="shared" si="10"/>
        <v> </v>
      </c>
      <c r="Y27" s="223" t="str">
        <f t="shared" si="10"/>
        <v> </v>
      </c>
      <c r="Z27" s="224" t="str">
        <f t="shared" si="10"/>
        <v> </v>
      </c>
      <c r="AA27" s="224" t="str">
        <f t="shared" si="10"/>
        <v> </v>
      </c>
      <c r="AB27" s="224" t="str">
        <f t="shared" si="10"/>
        <v> </v>
      </c>
      <c r="AC27" s="14" t="s">
        <v>219</v>
      </c>
      <c r="AD27" s="2" t="s">
        <v>8</v>
      </c>
      <c r="AR27" s="2" t="s">
        <v>349</v>
      </c>
      <c r="AT27" s="265"/>
      <c r="AU27" s="265"/>
    </row>
    <row r="28" spans="1:47" ht="16.5" customHeight="1" thickBot="1">
      <c r="A28" s="1010"/>
      <c r="B28" s="1001" t="s">
        <v>417</v>
      </c>
      <c r="C28" s="1001"/>
      <c r="D28" s="1001"/>
      <c r="E28" s="220" t="s">
        <v>3</v>
      </c>
      <c r="F28" s="220" t="s">
        <v>3</v>
      </c>
      <c r="G28" s="220" t="s">
        <v>3</v>
      </c>
      <c r="H28" s="220" t="s">
        <v>3</v>
      </c>
      <c r="I28" s="220" t="s">
        <v>3</v>
      </c>
      <c r="J28" s="220" t="s">
        <v>3</v>
      </c>
      <c r="K28" s="220" t="s">
        <v>3</v>
      </c>
      <c r="L28" s="220" t="s">
        <v>3</v>
      </c>
      <c r="M28" s="221"/>
      <c r="N28" s="221"/>
      <c r="O28" s="221"/>
      <c r="P28" s="221"/>
      <c r="Q28" s="221"/>
      <c r="R28" s="221"/>
      <c r="S28" s="221"/>
      <c r="T28" s="221"/>
      <c r="U28" s="222" t="str">
        <f>IF(E28=$AD$28," ",1)</f>
        <v> </v>
      </c>
      <c r="V28" s="222" t="str">
        <f t="shared" si="10"/>
        <v> </v>
      </c>
      <c r="W28" s="222" t="str">
        <f t="shared" si="10"/>
        <v> </v>
      </c>
      <c r="X28" s="222" t="str">
        <f t="shared" si="10"/>
        <v> </v>
      </c>
      <c r="Y28" s="223" t="str">
        <f t="shared" si="10"/>
        <v> </v>
      </c>
      <c r="Z28" s="224" t="str">
        <f t="shared" si="10"/>
        <v> </v>
      </c>
      <c r="AA28" s="224" t="str">
        <f t="shared" si="10"/>
        <v> </v>
      </c>
      <c r="AB28" s="224" t="str">
        <f t="shared" si="10"/>
        <v> </v>
      </c>
      <c r="AD28" s="2" t="s">
        <v>3</v>
      </c>
      <c r="AN28" s="265"/>
      <c r="AO28" s="265"/>
      <c r="AP28" s="265"/>
      <c r="AQ28" s="265"/>
      <c r="AR28" s="265"/>
      <c r="AS28" s="265"/>
      <c r="AT28" s="265"/>
      <c r="AU28" s="265"/>
    </row>
    <row r="29" spans="1:28" ht="64.5" customHeight="1">
      <c r="A29" s="219"/>
      <c r="B29" s="1001" t="s">
        <v>413</v>
      </c>
      <c r="C29" s="1001"/>
      <c r="D29" s="1001"/>
      <c r="E29" s="220" t="s">
        <v>3</v>
      </c>
      <c r="F29" s="220" t="s">
        <v>3</v>
      </c>
      <c r="G29" s="220" t="s">
        <v>3</v>
      </c>
      <c r="H29" s="220" t="s">
        <v>3</v>
      </c>
      <c r="I29" s="220" t="s">
        <v>3</v>
      </c>
      <c r="J29" s="220" t="s">
        <v>3</v>
      </c>
      <c r="K29" s="220" t="s">
        <v>3</v>
      </c>
      <c r="L29" s="220" t="s">
        <v>3</v>
      </c>
      <c r="M29" s="221"/>
      <c r="N29" s="221"/>
      <c r="O29" s="221"/>
      <c r="P29" s="221"/>
      <c r="Q29" s="221"/>
      <c r="R29" s="221"/>
      <c r="S29" s="221"/>
      <c r="T29" s="221"/>
      <c r="U29" s="222" t="str">
        <f>IF(E29=$AD$28," ",1)</f>
        <v> </v>
      </c>
      <c r="V29" s="222" t="str">
        <f>IF(F29=$AD$28," ",1)</f>
        <v> </v>
      </c>
      <c r="W29" s="222" t="str">
        <f>IF(G29=$AD$28," ",1)</f>
        <v> </v>
      </c>
      <c r="X29" s="222" t="str">
        <f>IF(H29=$AD$28," ",1)</f>
        <v> </v>
      </c>
      <c r="Y29" s="225"/>
      <c r="Z29" s="225"/>
      <c r="AA29" s="225"/>
      <c r="AB29" s="225"/>
    </row>
    <row r="30" spans="1:28" ht="13.5" thickBot="1">
      <c r="A30" s="1006" t="s">
        <v>431</v>
      </c>
      <c r="B30" s="1006"/>
      <c r="C30" s="1006"/>
      <c r="D30" s="1006"/>
      <c r="E30" s="1006"/>
      <c r="F30" s="1006"/>
      <c r="G30" s="1006"/>
      <c r="H30" s="1006"/>
      <c r="I30" s="1006"/>
      <c r="J30" s="1006"/>
      <c r="K30" s="1006"/>
      <c r="L30" s="1006"/>
      <c r="M30" s="1006"/>
      <c r="N30" s="226"/>
      <c r="O30" s="226"/>
      <c r="P30" s="226"/>
      <c r="Q30" s="226"/>
      <c r="R30" s="226"/>
      <c r="S30" s="226"/>
      <c r="T30" s="226"/>
      <c r="U30" s="206">
        <f aca="true" t="shared" si="11" ref="U30:AB30">SUM(U25:U28)</f>
        <v>0</v>
      </c>
      <c r="V30" s="206">
        <f t="shared" si="11"/>
        <v>0</v>
      </c>
      <c r="W30" s="206">
        <f t="shared" si="11"/>
        <v>0</v>
      </c>
      <c r="X30" s="206">
        <f>SUM(X25:X29)</f>
        <v>0</v>
      </c>
      <c r="Y30" s="207">
        <f t="shared" si="11"/>
        <v>0</v>
      </c>
      <c r="Z30" s="207">
        <f t="shared" si="11"/>
        <v>0</v>
      </c>
      <c r="AA30" s="207">
        <f t="shared" si="11"/>
        <v>0</v>
      </c>
      <c r="AB30" s="207">
        <f t="shared" si="11"/>
        <v>0</v>
      </c>
    </row>
    <row r="31" spans="1:28" ht="39" customHeight="1" thickBot="1">
      <c r="A31" s="998" t="s">
        <v>227</v>
      </c>
      <c r="B31" s="992" t="s">
        <v>420</v>
      </c>
      <c r="C31" s="992"/>
      <c r="D31" s="992"/>
      <c r="E31" s="229" t="s">
        <v>3</v>
      </c>
      <c r="F31" s="229" t="s">
        <v>3</v>
      </c>
      <c r="G31" s="229" t="s">
        <v>3</v>
      </c>
      <c r="H31" s="229" t="s">
        <v>3</v>
      </c>
      <c r="I31" s="229" t="s">
        <v>3</v>
      </c>
      <c r="J31" s="229" t="s">
        <v>3</v>
      </c>
      <c r="K31" s="229" t="s">
        <v>3</v>
      </c>
      <c r="L31" s="229" t="s">
        <v>3</v>
      </c>
      <c r="M31" s="230"/>
      <c r="N31" s="230"/>
      <c r="O31" s="230"/>
      <c r="P31" s="230"/>
      <c r="Q31" s="230"/>
      <c r="R31" s="230"/>
      <c r="S31" s="230"/>
      <c r="T31" s="230"/>
      <c r="U31" s="231" t="str">
        <f aca="true" t="shared" si="12" ref="U31:AB39">IF(E31=$AD$28," ",1)</f>
        <v> </v>
      </c>
      <c r="V31" s="231" t="str">
        <f t="shared" si="12"/>
        <v> </v>
      </c>
      <c r="W31" s="231" t="str">
        <f t="shared" si="12"/>
        <v> </v>
      </c>
      <c r="X31" s="231" t="str">
        <f t="shared" si="12"/>
        <v> </v>
      </c>
      <c r="Y31" s="232" t="str">
        <f t="shared" si="12"/>
        <v> </v>
      </c>
      <c r="Z31" s="232" t="str">
        <f t="shared" si="12"/>
        <v> </v>
      </c>
      <c r="AA31" s="232" t="str">
        <f t="shared" si="12"/>
        <v> </v>
      </c>
      <c r="AB31" s="232" t="str">
        <f t="shared" si="12"/>
        <v> </v>
      </c>
    </row>
    <row r="32" spans="1:28" ht="27.75" customHeight="1" thickBot="1">
      <c r="A32" s="998"/>
      <c r="B32" s="992" t="s">
        <v>421</v>
      </c>
      <c r="C32" s="1002"/>
      <c r="D32" s="1002"/>
      <c r="E32" s="229" t="s">
        <v>3</v>
      </c>
      <c r="F32" s="229" t="s">
        <v>3</v>
      </c>
      <c r="G32" s="229" t="s">
        <v>3</v>
      </c>
      <c r="H32" s="229" t="s">
        <v>3</v>
      </c>
      <c r="I32" s="229" t="s">
        <v>3</v>
      </c>
      <c r="J32" s="229" t="s">
        <v>3</v>
      </c>
      <c r="K32" s="229" t="s">
        <v>3</v>
      </c>
      <c r="L32" s="229" t="s">
        <v>3</v>
      </c>
      <c r="M32" s="230"/>
      <c r="N32" s="230"/>
      <c r="O32" s="230"/>
      <c r="P32" s="230"/>
      <c r="Q32" s="230"/>
      <c r="R32" s="230"/>
      <c r="S32" s="230"/>
      <c r="T32" s="230"/>
      <c r="U32" s="231" t="str">
        <f t="shared" si="12"/>
        <v> </v>
      </c>
      <c r="V32" s="231" t="str">
        <f t="shared" si="12"/>
        <v> </v>
      </c>
      <c r="W32" s="231" t="str">
        <f t="shared" si="12"/>
        <v> </v>
      </c>
      <c r="X32" s="231" t="str">
        <f t="shared" si="12"/>
        <v> </v>
      </c>
      <c r="Y32" s="232" t="str">
        <f t="shared" si="12"/>
        <v> </v>
      </c>
      <c r="Z32" s="232" t="str">
        <f t="shared" si="12"/>
        <v> </v>
      </c>
      <c r="AA32" s="232" t="str">
        <f t="shared" si="12"/>
        <v> </v>
      </c>
      <c r="AB32" s="232" t="str">
        <f t="shared" si="12"/>
        <v> </v>
      </c>
    </row>
    <row r="33" spans="1:28" ht="45.75" customHeight="1" thickBot="1">
      <c r="A33" s="998"/>
      <c r="B33" s="992" t="s">
        <v>422</v>
      </c>
      <c r="C33" s="992"/>
      <c r="D33" s="992"/>
      <c r="E33" s="229" t="s">
        <v>3</v>
      </c>
      <c r="F33" s="229" t="s">
        <v>3</v>
      </c>
      <c r="G33" s="229" t="s">
        <v>3</v>
      </c>
      <c r="H33" s="229" t="s">
        <v>3</v>
      </c>
      <c r="I33" s="229" t="s">
        <v>3</v>
      </c>
      <c r="J33" s="229" t="s">
        <v>3</v>
      </c>
      <c r="K33" s="229" t="s">
        <v>3</v>
      </c>
      <c r="L33" s="229" t="s">
        <v>3</v>
      </c>
      <c r="M33" s="230"/>
      <c r="N33" s="230"/>
      <c r="O33" s="230"/>
      <c r="P33" s="230"/>
      <c r="Q33" s="230"/>
      <c r="R33" s="230"/>
      <c r="S33" s="230"/>
      <c r="T33" s="230"/>
      <c r="U33" s="231" t="str">
        <f t="shared" si="12"/>
        <v> </v>
      </c>
      <c r="V33" s="231" t="str">
        <f t="shared" si="12"/>
        <v> </v>
      </c>
      <c r="W33" s="231" t="str">
        <f t="shared" si="12"/>
        <v> </v>
      </c>
      <c r="X33" s="231" t="str">
        <f t="shared" si="12"/>
        <v> </v>
      </c>
      <c r="Y33" s="232" t="str">
        <f t="shared" si="12"/>
        <v> </v>
      </c>
      <c r="Z33" s="232" t="str">
        <f t="shared" si="12"/>
        <v> </v>
      </c>
      <c r="AA33" s="232" t="str">
        <f t="shared" si="12"/>
        <v> </v>
      </c>
      <c r="AB33" s="232" t="str">
        <f t="shared" si="12"/>
        <v> </v>
      </c>
    </row>
    <row r="34" spans="1:28" ht="16.5" customHeight="1" thickBot="1">
      <c r="A34" s="998"/>
      <c r="B34" s="992" t="s">
        <v>423</v>
      </c>
      <c r="C34" s="992"/>
      <c r="D34" s="992"/>
      <c r="E34" s="229" t="s">
        <v>3</v>
      </c>
      <c r="F34" s="229" t="s">
        <v>3</v>
      </c>
      <c r="G34" s="229" t="s">
        <v>3</v>
      </c>
      <c r="H34" s="229" t="s">
        <v>3</v>
      </c>
      <c r="I34" s="229" t="s">
        <v>3</v>
      </c>
      <c r="J34" s="229" t="s">
        <v>3</v>
      </c>
      <c r="K34" s="229" t="s">
        <v>3</v>
      </c>
      <c r="L34" s="229" t="s">
        <v>3</v>
      </c>
      <c r="M34" s="230"/>
      <c r="N34" s="230"/>
      <c r="O34" s="230"/>
      <c r="P34" s="230"/>
      <c r="Q34" s="230"/>
      <c r="R34" s="230"/>
      <c r="S34" s="230"/>
      <c r="T34" s="230"/>
      <c r="U34" s="231" t="str">
        <f t="shared" si="12"/>
        <v> </v>
      </c>
      <c r="V34" s="231" t="str">
        <f t="shared" si="12"/>
        <v> </v>
      </c>
      <c r="W34" s="231" t="str">
        <f t="shared" si="12"/>
        <v> </v>
      </c>
      <c r="X34" s="231" t="str">
        <f t="shared" si="12"/>
        <v> </v>
      </c>
      <c r="Y34" s="233" t="str">
        <f t="shared" si="12"/>
        <v> </v>
      </c>
      <c r="Z34" s="233" t="str">
        <f t="shared" si="12"/>
        <v> </v>
      </c>
      <c r="AA34" s="233" t="str">
        <f t="shared" si="12"/>
        <v> </v>
      </c>
      <c r="AB34" s="233" t="str">
        <f t="shared" si="12"/>
        <v> </v>
      </c>
    </row>
    <row r="35" spans="1:29" s="177" customFormat="1" ht="29.25" customHeight="1" thickBot="1">
      <c r="A35" s="998"/>
      <c r="B35" s="992" t="s">
        <v>424</v>
      </c>
      <c r="C35" s="992"/>
      <c r="D35" s="992"/>
      <c r="E35" s="229" t="s">
        <v>3</v>
      </c>
      <c r="F35" s="229" t="s">
        <v>3</v>
      </c>
      <c r="G35" s="229" t="s">
        <v>3</v>
      </c>
      <c r="H35" s="229" t="s">
        <v>3</v>
      </c>
      <c r="I35" s="229" t="s">
        <v>3</v>
      </c>
      <c r="J35" s="229" t="s">
        <v>3</v>
      </c>
      <c r="K35" s="229" t="s">
        <v>3</v>
      </c>
      <c r="L35" s="229" t="s">
        <v>3</v>
      </c>
      <c r="M35" s="230"/>
      <c r="N35" s="230"/>
      <c r="O35" s="230"/>
      <c r="P35" s="230"/>
      <c r="Q35" s="230"/>
      <c r="R35" s="230"/>
      <c r="S35" s="230"/>
      <c r="T35" s="230"/>
      <c r="U35" s="231" t="str">
        <f t="shared" si="12"/>
        <v> </v>
      </c>
      <c r="V35" s="231" t="str">
        <f t="shared" si="12"/>
        <v> </v>
      </c>
      <c r="W35" s="231" t="str">
        <f t="shared" si="12"/>
        <v> </v>
      </c>
      <c r="X35" s="231" t="str">
        <f t="shared" si="12"/>
        <v> </v>
      </c>
      <c r="Y35" s="234" t="str">
        <f t="shared" si="12"/>
        <v> </v>
      </c>
      <c r="Z35" s="234" t="str">
        <f t="shared" si="12"/>
        <v> </v>
      </c>
      <c r="AA35" s="234" t="str">
        <f t="shared" si="12"/>
        <v> </v>
      </c>
      <c r="AB35" s="234" t="str">
        <f t="shared" si="12"/>
        <v> </v>
      </c>
      <c r="AC35" s="14" t="s">
        <v>430</v>
      </c>
    </row>
    <row r="36" spans="1:28" ht="13.5" thickBot="1">
      <c r="A36" s="998"/>
      <c r="B36" s="992" t="s">
        <v>425</v>
      </c>
      <c r="C36" s="992"/>
      <c r="D36" s="992"/>
      <c r="E36" s="229" t="s">
        <v>3</v>
      </c>
      <c r="F36" s="229" t="s">
        <v>3</v>
      </c>
      <c r="G36" s="229" t="s">
        <v>3</v>
      </c>
      <c r="H36" s="229" t="s">
        <v>3</v>
      </c>
      <c r="I36" s="229" t="s">
        <v>3</v>
      </c>
      <c r="J36" s="229" t="s">
        <v>3</v>
      </c>
      <c r="K36" s="229" t="s">
        <v>3</v>
      </c>
      <c r="L36" s="229" t="s">
        <v>3</v>
      </c>
      <c r="M36" s="230"/>
      <c r="N36" s="230"/>
      <c r="O36" s="230"/>
      <c r="P36" s="230"/>
      <c r="Q36" s="230"/>
      <c r="R36" s="230"/>
      <c r="S36" s="230"/>
      <c r="T36" s="230"/>
      <c r="U36" s="231" t="str">
        <f t="shared" si="12"/>
        <v> </v>
      </c>
      <c r="V36" s="231" t="str">
        <f t="shared" si="12"/>
        <v> </v>
      </c>
      <c r="W36" s="231" t="str">
        <f t="shared" si="12"/>
        <v> </v>
      </c>
      <c r="X36" s="231" t="str">
        <f t="shared" si="12"/>
        <v> </v>
      </c>
      <c r="Y36" s="234" t="str">
        <f t="shared" si="12"/>
        <v> </v>
      </c>
      <c r="Z36" s="234" t="str">
        <f t="shared" si="12"/>
        <v> </v>
      </c>
      <c r="AA36" s="234" t="str">
        <f t="shared" si="12"/>
        <v> </v>
      </c>
      <c r="AB36" s="234" t="str">
        <f t="shared" si="12"/>
        <v> </v>
      </c>
    </row>
    <row r="37" spans="1:28" ht="41.25" customHeight="1" thickBot="1">
      <c r="A37" s="998"/>
      <c r="B37" s="992" t="s">
        <v>426</v>
      </c>
      <c r="C37" s="992"/>
      <c r="D37" s="992"/>
      <c r="E37" s="229" t="s">
        <v>3</v>
      </c>
      <c r="F37" s="229" t="s">
        <v>3</v>
      </c>
      <c r="G37" s="229" t="s">
        <v>3</v>
      </c>
      <c r="H37" s="229" t="s">
        <v>3</v>
      </c>
      <c r="I37" s="229" t="s">
        <v>3</v>
      </c>
      <c r="J37" s="229" t="s">
        <v>3</v>
      </c>
      <c r="K37" s="229" t="s">
        <v>3</v>
      </c>
      <c r="L37" s="229" t="s">
        <v>3</v>
      </c>
      <c r="M37" s="230"/>
      <c r="N37" s="230"/>
      <c r="O37" s="230"/>
      <c r="P37" s="230"/>
      <c r="Q37" s="230"/>
      <c r="R37" s="230"/>
      <c r="S37" s="230"/>
      <c r="T37" s="230"/>
      <c r="U37" s="231" t="str">
        <f t="shared" si="12"/>
        <v> </v>
      </c>
      <c r="V37" s="231" t="str">
        <f t="shared" si="12"/>
        <v> </v>
      </c>
      <c r="W37" s="231" t="str">
        <f t="shared" si="12"/>
        <v> </v>
      </c>
      <c r="X37" s="231" t="str">
        <f t="shared" si="12"/>
        <v> </v>
      </c>
      <c r="Y37" s="234" t="str">
        <f t="shared" si="12"/>
        <v> </v>
      </c>
      <c r="Z37" s="234" t="str">
        <f t="shared" si="12"/>
        <v> </v>
      </c>
      <c r="AA37" s="234" t="str">
        <f t="shared" si="12"/>
        <v> </v>
      </c>
      <c r="AB37" s="234" t="str">
        <f t="shared" si="12"/>
        <v> </v>
      </c>
    </row>
    <row r="38" spans="1:28" ht="39" customHeight="1" thickBot="1">
      <c r="A38" s="998"/>
      <c r="B38" s="992" t="s">
        <v>427</v>
      </c>
      <c r="C38" s="992"/>
      <c r="D38" s="992"/>
      <c r="E38" s="229" t="s">
        <v>3</v>
      </c>
      <c r="F38" s="229" t="s">
        <v>3</v>
      </c>
      <c r="G38" s="229" t="s">
        <v>3</v>
      </c>
      <c r="H38" s="229" t="s">
        <v>3</v>
      </c>
      <c r="I38" s="229" t="s">
        <v>3</v>
      </c>
      <c r="J38" s="229" t="s">
        <v>3</v>
      </c>
      <c r="K38" s="229" t="s">
        <v>3</v>
      </c>
      <c r="L38" s="229" t="s">
        <v>3</v>
      </c>
      <c r="M38" s="230"/>
      <c r="N38" s="230"/>
      <c r="O38" s="230"/>
      <c r="P38" s="230"/>
      <c r="Q38" s="230"/>
      <c r="R38" s="230"/>
      <c r="S38" s="230"/>
      <c r="T38" s="230"/>
      <c r="U38" s="231" t="str">
        <f t="shared" si="12"/>
        <v> </v>
      </c>
      <c r="V38" s="231" t="str">
        <f t="shared" si="12"/>
        <v> </v>
      </c>
      <c r="W38" s="231" t="str">
        <f t="shared" si="12"/>
        <v> </v>
      </c>
      <c r="X38" s="231" t="str">
        <f t="shared" si="12"/>
        <v> </v>
      </c>
      <c r="Y38" s="234" t="str">
        <f t="shared" si="12"/>
        <v> </v>
      </c>
      <c r="Z38" s="234" t="str">
        <f t="shared" si="12"/>
        <v> </v>
      </c>
      <c r="AA38" s="234" t="str">
        <f t="shared" si="12"/>
        <v> </v>
      </c>
      <c r="AB38" s="234" t="str">
        <f t="shared" si="12"/>
        <v> </v>
      </c>
    </row>
    <row r="39" spans="1:28" s="177" customFormat="1" ht="39" customHeight="1" thickBot="1">
      <c r="A39" s="998"/>
      <c r="B39" s="992" t="s">
        <v>428</v>
      </c>
      <c r="C39" s="992"/>
      <c r="D39" s="992"/>
      <c r="E39" s="229" t="s">
        <v>3</v>
      </c>
      <c r="F39" s="229" t="s">
        <v>3</v>
      </c>
      <c r="G39" s="229" t="s">
        <v>3</v>
      </c>
      <c r="H39" s="229" t="s">
        <v>3</v>
      </c>
      <c r="I39" s="229" t="s">
        <v>3</v>
      </c>
      <c r="J39" s="229" t="s">
        <v>3</v>
      </c>
      <c r="K39" s="229" t="s">
        <v>3</v>
      </c>
      <c r="L39" s="229" t="s">
        <v>3</v>
      </c>
      <c r="M39" s="230"/>
      <c r="N39" s="230"/>
      <c r="O39" s="230"/>
      <c r="P39" s="230"/>
      <c r="Q39" s="230"/>
      <c r="R39" s="230"/>
      <c r="S39" s="230"/>
      <c r="T39" s="230"/>
      <c r="U39" s="231" t="str">
        <f t="shared" si="12"/>
        <v> </v>
      </c>
      <c r="V39" s="231" t="str">
        <f t="shared" si="12"/>
        <v> </v>
      </c>
      <c r="W39" s="231" t="str">
        <f>IF(G41=$AD$28," ",1)</f>
        <v> </v>
      </c>
      <c r="X39" s="231" t="str">
        <f>IF(H39=$AD$28," ",1)</f>
        <v> </v>
      </c>
      <c r="Y39" s="234" t="str">
        <f t="shared" si="12"/>
        <v> </v>
      </c>
      <c r="Z39" s="234" t="str">
        <f t="shared" si="12"/>
        <v> </v>
      </c>
      <c r="AA39" s="234" t="str">
        <f t="shared" si="12"/>
        <v> </v>
      </c>
      <c r="AB39" s="234" t="str">
        <f t="shared" si="12"/>
        <v> </v>
      </c>
    </row>
    <row r="40" spans="1:28" s="177" customFormat="1" ht="37.5" customHeight="1" thickBot="1">
      <c r="A40" s="227"/>
      <c r="B40" s="1014" t="s">
        <v>434</v>
      </c>
      <c r="C40" s="1021"/>
      <c r="D40" s="228"/>
      <c r="E40" s="229"/>
      <c r="F40" s="229"/>
      <c r="G40" s="229" t="s">
        <v>3</v>
      </c>
      <c r="H40" s="229" t="s">
        <v>3</v>
      </c>
      <c r="I40" s="229"/>
      <c r="J40" s="229"/>
      <c r="K40" s="229"/>
      <c r="L40" s="229"/>
      <c r="M40" s="230"/>
      <c r="N40" s="230"/>
      <c r="O40" s="230"/>
      <c r="P40" s="230"/>
      <c r="Q40" s="230"/>
      <c r="R40" s="230"/>
      <c r="S40" s="230"/>
      <c r="T40" s="230"/>
      <c r="U40" s="231"/>
      <c r="V40" s="231"/>
      <c r="W40" s="231"/>
      <c r="X40" s="231" t="str">
        <f>IF(H40=$AD$28," ",1)</f>
        <v> </v>
      </c>
      <c r="Y40" s="234"/>
      <c r="Z40" s="234"/>
      <c r="AA40" s="234"/>
      <c r="AB40" s="234"/>
    </row>
    <row r="41" spans="1:28" s="177" customFormat="1" ht="28.5" customHeight="1" thickBot="1">
      <c r="A41" s="227"/>
      <c r="B41" s="1014" t="s">
        <v>429</v>
      </c>
      <c r="C41" s="1021"/>
      <c r="D41" s="228"/>
      <c r="E41" s="229"/>
      <c r="F41" s="229"/>
      <c r="G41" s="229" t="s">
        <v>3</v>
      </c>
      <c r="H41" s="229" t="s">
        <v>3</v>
      </c>
      <c r="I41" s="229"/>
      <c r="J41" s="229"/>
      <c r="K41" s="229"/>
      <c r="L41" s="229"/>
      <c r="M41" s="230"/>
      <c r="N41" s="230"/>
      <c r="O41" s="230"/>
      <c r="P41" s="230"/>
      <c r="Q41" s="230"/>
      <c r="R41" s="230"/>
      <c r="S41" s="230"/>
      <c r="T41" s="230"/>
      <c r="U41" s="231"/>
      <c r="V41" s="231"/>
      <c r="W41" s="231"/>
      <c r="X41" s="231" t="str">
        <f>IF(H41=$AD$28," ",1)</f>
        <v> </v>
      </c>
      <c r="Y41" s="234"/>
      <c r="Z41" s="234"/>
      <c r="AA41" s="234"/>
      <c r="AB41" s="234"/>
    </row>
    <row r="42" spans="1:28" ht="29.25" customHeight="1" thickBot="1">
      <c r="A42" s="1017" t="s">
        <v>432</v>
      </c>
      <c r="B42" s="1018"/>
      <c r="C42" s="1018"/>
      <c r="D42" s="1018"/>
      <c r="E42" s="1018"/>
      <c r="F42" s="1018"/>
      <c r="G42" s="1018"/>
      <c r="H42" s="1018"/>
      <c r="I42" s="1018"/>
      <c r="J42" s="1018"/>
      <c r="K42" s="1018"/>
      <c r="L42" s="1018"/>
      <c r="M42" s="1019"/>
      <c r="N42" s="205"/>
      <c r="O42" s="205"/>
      <c r="P42" s="205"/>
      <c r="Q42" s="205"/>
      <c r="R42" s="205"/>
      <c r="S42" s="205"/>
      <c r="T42" s="205"/>
      <c r="U42" s="206">
        <f aca="true" t="shared" si="13" ref="U42:AB42">SUM(U31:U39)</f>
        <v>0</v>
      </c>
      <c r="V42" s="206">
        <f t="shared" si="13"/>
        <v>0</v>
      </c>
      <c r="W42" s="206">
        <f t="shared" si="13"/>
        <v>0</v>
      </c>
      <c r="X42" s="206">
        <f>SUM(X31:X41)</f>
        <v>0</v>
      </c>
      <c r="Y42" s="235">
        <f t="shared" si="13"/>
        <v>0</v>
      </c>
      <c r="Z42" s="236">
        <f t="shared" si="13"/>
        <v>0</v>
      </c>
      <c r="AA42" s="236">
        <f t="shared" si="13"/>
        <v>0</v>
      </c>
      <c r="AB42" s="236">
        <f t="shared" si="13"/>
        <v>0</v>
      </c>
    </row>
    <row r="43" spans="1:29" ht="16.5" customHeight="1">
      <c r="A43" s="994" t="s">
        <v>215</v>
      </c>
      <c r="B43" s="994"/>
      <c r="C43" s="994"/>
      <c r="D43" s="994"/>
      <c r="E43" s="237" t="s">
        <v>3</v>
      </c>
      <c r="F43" s="237" t="s">
        <v>3</v>
      </c>
      <c r="G43" s="237" t="s">
        <v>3</v>
      </c>
      <c r="H43" s="237" t="s">
        <v>3</v>
      </c>
      <c r="I43" s="237" t="s">
        <v>3</v>
      </c>
      <c r="J43" s="237" t="s">
        <v>3</v>
      </c>
      <c r="K43" s="237" t="s">
        <v>3</v>
      </c>
      <c r="L43" s="237" t="s">
        <v>3</v>
      </c>
      <c r="M43" s="181"/>
      <c r="N43" s="181"/>
      <c r="O43" s="181"/>
      <c r="P43" s="181"/>
      <c r="Q43" s="181"/>
      <c r="R43" s="181"/>
      <c r="S43" s="181"/>
      <c r="T43" s="181"/>
      <c r="U43" s="238" t="str">
        <f aca="true" t="shared" si="14" ref="U43:AB43">IF(E43=$AD$28," ",1)</f>
        <v> </v>
      </c>
      <c r="V43" s="238" t="str">
        <f t="shared" si="14"/>
        <v> </v>
      </c>
      <c r="W43" s="238" t="str">
        <f t="shared" si="14"/>
        <v> </v>
      </c>
      <c r="X43" s="238" t="str">
        <f t="shared" si="14"/>
        <v> </v>
      </c>
      <c r="Y43" s="239" t="str">
        <f t="shared" si="14"/>
        <v> </v>
      </c>
      <c r="Z43" s="240" t="str">
        <f t="shared" si="14"/>
        <v> </v>
      </c>
      <c r="AA43" s="240" t="str">
        <f t="shared" si="14"/>
        <v> </v>
      </c>
      <c r="AB43" s="240" t="str">
        <f t="shared" si="14"/>
        <v> </v>
      </c>
      <c r="AC43" s="3" t="s">
        <v>220</v>
      </c>
    </row>
    <row r="44" spans="1:28" ht="12.75">
      <c r="A44" s="993" t="s">
        <v>211</v>
      </c>
      <c r="B44" s="993"/>
      <c r="C44" s="241"/>
      <c r="D44" s="242"/>
      <c r="E44" s="243" t="s">
        <v>212</v>
      </c>
      <c r="F44" s="243" t="s">
        <v>212</v>
      </c>
      <c r="G44" s="243" t="s">
        <v>212</v>
      </c>
      <c r="H44" s="243" t="s">
        <v>212</v>
      </c>
      <c r="I44" s="243" t="s">
        <v>212</v>
      </c>
      <c r="J44" s="243" t="s">
        <v>212</v>
      </c>
      <c r="K44" s="243" t="s">
        <v>212</v>
      </c>
      <c r="L44" s="243" t="s">
        <v>212</v>
      </c>
      <c r="M44" s="244"/>
      <c r="N44" s="245"/>
      <c r="O44" s="245"/>
      <c r="P44" s="245"/>
      <c r="Q44" s="245"/>
      <c r="R44" s="245"/>
      <c r="S44" s="245"/>
      <c r="T44" s="245"/>
      <c r="U44" s="246"/>
      <c r="V44" s="246"/>
      <c r="W44" s="246"/>
      <c r="X44" s="246"/>
      <c r="Y44" s="247"/>
      <c r="Z44" s="248"/>
      <c r="AA44" s="248"/>
      <c r="AB44" s="248"/>
    </row>
    <row r="45" spans="1:28" ht="12.75">
      <c r="A45" s="993" t="s">
        <v>222</v>
      </c>
      <c r="B45" s="993"/>
      <c r="C45" s="249"/>
      <c r="D45" s="245"/>
      <c r="E45" s="250" t="s">
        <v>3</v>
      </c>
      <c r="F45" s="250" t="s">
        <v>3</v>
      </c>
      <c r="G45" s="250" t="s">
        <v>3</v>
      </c>
      <c r="H45" s="250" t="s">
        <v>3</v>
      </c>
      <c r="I45" s="250" t="s">
        <v>3</v>
      </c>
      <c r="J45" s="250" t="s">
        <v>3</v>
      </c>
      <c r="K45" s="250" t="s">
        <v>3</v>
      </c>
      <c r="L45" s="250" t="s">
        <v>3</v>
      </c>
      <c r="M45" s="251"/>
      <c r="N45" s="251"/>
      <c r="O45" s="251"/>
      <c r="P45" s="251"/>
      <c r="Q45" s="251"/>
      <c r="R45" s="251"/>
      <c r="S45" s="251"/>
      <c r="T45" s="251"/>
      <c r="U45" s="246"/>
      <c r="V45" s="246"/>
      <c r="W45" s="246"/>
      <c r="X45" s="246"/>
      <c r="Y45" s="247"/>
      <c r="Z45" s="248"/>
      <c r="AA45" s="248"/>
      <c r="AB45" s="248"/>
    </row>
    <row r="46" spans="1:28" ht="13.5" thickBot="1">
      <c r="A46" s="993" t="s">
        <v>224</v>
      </c>
      <c r="B46" s="993"/>
      <c r="C46" s="249"/>
      <c r="D46" s="245"/>
      <c r="E46" s="252" t="s">
        <v>3</v>
      </c>
      <c r="F46" s="252" t="s">
        <v>304</v>
      </c>
      <c r="G46" s="252" t="s">
        <v>3</v>
      </c>
      <c r="H46" s="252" t="s">
        <v>304</v>
      </c>
      <c r="I46" s="252" t="s">
        <v>3</v>
      </c>
      <c r="J46" s="252" t="s">
        <v>3</v>
      </c>
      <c r="K46" s="252" t="s">
        <v>3</v>
      </c>
      <c r="L46" s="252" t="s">
        <v>3</v>
      </c>
      <c r="M46" s="251"/>
      <c r="N46" s="251"/>
      <c r="O46" s="251"/>
      <c r="P46" s="251"/>
      <c r="Q46" s="251"/>
      <c r="R46" s="251"/>
      <c r="S46" s="251"/>
      <c r="T46" s="251"/>
      <c r="U46" s="246"/>
      <c r="V46" s="246"/>
      <c r="W46" s="246"/>
      <c r="X46" s="246"/>
      <c r="Y46" s="253"/>
      <c r="Z46" s="254"/>
      <c r="AA46" s="254"/>
      <c r="AB46" s="254"/>
    </row>
    <row r="47" spans="1:29" ht="31.5" customHeight="1" hidden="1">
      <c r="A47" s="1013" t="s">
        <v>416</v>
      </c>
      <c r="B47" s="1013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6"/>
      <c r="U47" s="1016"/>
      <c r="V47" s="1016"/>
      <c r="W47" s="1016"/>
      <c r="X47" s="1016"/>
      <c r="Y47" s="255"/>
      <c r="Z47" s="255"/>
      <c r="AA47" s="255"/>
      <c r="AB47" s="255"/>
      <c r="AC47" s="126"/>
    </row>
    <row r="48" spans="1:40" ht="13.5" customHeight="1">
      <c r="A48" s="1011" t="s">
        <v>416</v>
      </c>
      <c r="B48" s="1011"/>
      <c r="C48" s="1020" t="s">
        <v>314</v>
      </c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0"/>
      <c r="U48" s="1020"/>
      <c r="V48" s="1020"/>
      <c r="W48" s="1020"/>
      <c r="X48" s="1020"/>
      <c r="Y48" s="1020"/>
      <c r="Z48" s="1020"/>
      <c r="AA48" s="1020"/>
      <c r="AB48" s="1020"/>
      <c r="AN48" s="126"/>
    </row>
    <row r="49" spans="1:40" s="126" customFormat="1" ht="41.25" customHeight="1">
      <c r="A49" s="1012"/>
      <c r="B49" s="1012"/>
      <c r="C49" s="1020" t="s">
        <v>320</v>
      </c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  <c r="X49" s="1020"/>
      <c r="Y49" s="1020"/>
      <c r="Z49" s="1020"/>
      <c r="AA49" s="1020"/>
      <c r="AB49" s="1020"/>
      <c r="AN49" s="2"/>
    </row>
    <row r="50" spans="1:28" ht="17.25" customHeight="1" thickBot="1">
      <c r="A50" s="1000" t="s">
        <v>326</v>
      </c>
      <c r="B50" s="1000"/>
      <c r="C50" s="999" t="s">
        <v>229</v>
      </c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999"/>
      <c r="Y50" s="999"/>
      <c r="Z50" s="999"/>
      <c r="AA50" s="999"/>
      <c r="AB50" s="256"/>
    </row>
    <row r="51" spans="2:40" ht="15">
      <c r="B51" s="139"/>
      <c r="C51" s="159"/>
      <c r="D51" s="139"/>
      <c r="E51" s="139"/>
      <c r="F51" s="139"/>
      <c r="G51" s="139"/>
      <c r="H51" s="139"/>
      <c r="I51" s="139"/>
      <c r="J51" s="139"/>
      <c r="K51" s="139"/>
      <c r="L51" s="139"/>
      <c r="M51" s="140"/>
      <c r="N51" s="140"/>
      <c r="O51" s="140"/>
      <c r="P51" s="140"/>
      <c r="Q51" s="140"/>
      <c r="R51" s="140"/>
      <c r="S51" s="140"/>
      <c r="T51" s="140"/>
      <c r="U51" s="141"/>
      <c r="AN51" s="124"/>
    </row>
    <row r="52" spans="1:28" ht="15">
      <c r="A52" s="990" t="s">
        <v>283</v>
      </c>
      <c r="B52" s="990"/>
      <c r="C52" s="991" t="s">
        <v>349</v>
      </c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991"/>
      <c r="U52" s="991"/>
      <c r="V52" s="991"/>
      <c r="W52" s="143"/>
      <c r="X52" s="143"/>
      <c r="Y52" s="143"/>
      <c r="Z52" s="143"/>
      <c r="AA52" s="143"/>
      <c r="AB52" s="143"/>
    </row>
    <row r="53" spans="1:22" ht="12.75" hidden="1">
      <c r="A53" s="169"/>
      <c r="B53" s="170"/>
      <c r="C53" s="143"/>
      <c r="D53" s="142"/>
      <c r="E53" s="142"/>
      <c r="F53" s="142"/>
      <c r="G53" s="142"/>
      <c r="H53" s="142"/>
      <c r="I53" s="142"/>
      <c r="J53" s="142"/>
      <c r="K53" s="142"/>
      <c r="L53" s="142"/>
      <c r="M53" s="171"/>
      <c r="N53" s="171"/>
      <c r="O53" s="171"/>
      <c r="P53" s="171"/>
      <c r="Q53" s="171"/>
      <c r="R53" s="171"/>
      <c r="S53" s="171"/>
      <c r="T53" s="171"/>
      <c r="U53" s="172"/>
      <c r="V53" s="143"/>
    </row>
    <row r="54" spans="1:22" ht="12.75">
      <c r="A54" s="169"/>
      <c r="B54" s="169"/>
      <c r="C54" s="143"/>
      <c r="D54" s="142"/>
      <c r="E54" s="142"/>
      <c r="F54" s="142"/>
      <c r="G54" s="142"/>
      <c r="H54" s="142"/>
      <c r="I54" s="142"/>
      <c r="J54" s="142"/>
      <c r="K54" s="142"/>
      <c r="L54" s="142"/>
      <c r="M54" s="171"/>
      <c r="N54" s="171"/>
      <c r="O54" s="171"/>
      <c r="P54" s="171"/>
      <c r="Q54" s="171"/>
      <c r="R54" s="171"/>
      <c r="S54" s="171"/>
      <c r="T54" s="171"/>
      <c r="U54" s="172"/>
      <c r="V54" s="143"/>
    </row>
    <row r="55" spans="1:22" ht="15">
      <c r="A55" s="990" t="s">
        <v>282</v>
      </c>
      <c r="B55" s="990"/>
      <c r="C55" s="991" t="s">
        <v>349</v>
      </c>
      <c r="D55" s="991"/>
      <c r="E55" s="991"/>
      <c r="F55" s="991"/>
      <c r="G55" s="991"/>
      <c r="H55" s="991"/>
      <c r="I55" s="991"/>
      <c r="J55" s="991"/>
      <c r="K55" s="991"/>
      <c r="L55" s="991"/>
      <c r="M55" s="991"/>
      <c r="N55" s="991"/>
      <c r="O55" s="991"/>
      <c r="P55" s="991"/>
      <c r="Q55" s="991"/>
      <c r="R55" s="991"/>
      <c r="S55" s="991"/>
      <c r="T55" s="991"/>
      <c r="U55" s="991"/>
      <c r="V55" s="991"/>
    </row>
    <row r="56" spans="1:22" ht="12.75">
      <c r="A56" s="142"/>
      <c r="B56" s="142"/>
      <c r="C56" s="143"/>
      <c r="D56" s="142"/>
      <c r="E56" s="142"/>
      <c r="F56" s="142"/>
      <c r="G56" s="142"/>
      <c r="H56" s="142"/>
      <c r="I56" s="142"/>
      <c r="J56" s="142"/>
      <c r="K56" s="142"/>
      <c r="L56" s="142"/>
      <c r="M56" s="171"/>
      <c r="N56" s="171"/>
      <c r="O56" s="171"/>
      <c r="P56" s="171"/>
      <c r="Q56" s="171"/>
      <c r="R56" s="171"/>
      <c r="S56" s="171"/>
      <c r="T56" s="171"/>
      <c r="U56" s="172"/>
      <c r="V56" s="143"/>
    </row>
    <row r="57" spans="1:22" ht="12.75">
      <c r="A57" s="142"/>
      <c r="B57" s="142"/>
      <c r="C57" s="143"/>
      <c r="D57" s="142"/>
      <c r="E57" s="142"/>
      <c r="F57" s="142"/>
      <c r="G57" s="142"/>
      <c r="H57" s="142"/>
      <c r="I57" s="142"/>
      <c r="J57" s="142"/>
      <c r="K57" s="142"/>
      <c r="L57" s="142"/>
      <c r="M57" s="171"/>
      <c r="N57" s="171"/>
      <c r="O57" s="171"/>
      <c r="P57" s="171"/>
      <c r="Q57" s="171"/>
      <c r="R57" s="171"/>
      <c r="S57" s="171"/>
      <c r="T57" s="171"/>
      <c r="U57" s="172"/>
      <c r="V57" s="143"/>
    </row>
    <row r="58" spans="1:22" ht="12.75">
      <c r="A58" s="142"/>
      <c r="B58" s="142"/>
      <c r="C58" s="143"/>
      <c r="D58" s="142"/>
      <c r="E58" s="142"/>
      <c r="F58" s="142"/>
      <c r="G58" s="142"/>
      <c r="H58" s="142"/>
      <c r="I58" s="142"/>
      <c r="J58" s="142"/>
      <c r="K58" s="142"/>
      <c r="L58" s="142"/>
      <c r="M58" s="171"/>
      <c r="N58" s="171"/>
      <c r="O58" s="171"/>
      <c r="P58" s="171"/>
      <c r="Q58" s="171"/>
      <c r="R58" s="171"/>
      <c r="S58" s="171"/>
      <c r="T58" s="171"/>
      <c r="U58" s="172"/>
      <c r="V58" s="143"/>
    </row>
    <row r="59" spans="1:22" ht="12.75">
      <c r="A59" s="142"/>
      <c r="B59" s="142"/>
      <c r="C59" s="143"/>
      <c r="D59" s="142"/>
      <c r="E59" s="142"/>
      <c r="F59" s="142"/>
      <c r="G59" s="142"/>
      <c r="H59" s="142"/>
      <c r="I59" s="142"/>
      <c r="J59" s="142"/>
      <c r="K59" s="142"/>
      <c r="L59" s="142"/>
      <c r="M59" s="171"/>
      <c r="N59" s="171"/>
      <c r="O59" s="171"/>
      <c r="P59" s="171"/>
      <c r="Q59" s="171"/>
      <c r="R59" s="171"/>
      <c r="S59" s="171"/>
      <c r="T59" s="171"/>
      <c r="U59" s="172"/>
      <c r="V59" s="143"/>
    </row>
  </sheetData>
  <sheetProtection password="FE44" sheet="1" formatCells="0" formatColumns="0" formatRows="0" insertHyperlinks="0" sort="0" autoFilter="0" pivotTables="0"/>
  <mergeCells count="99">
    <mergeCell ref="S8:S9"/>
    <mergeCell ref="A50:B50"/>
    <mergeCell ref="C50:AA50"/>
    <mergeCell ref="B2:X3"/>
    <mergeCell ref="B38:D38"/>
    <mergeCell ref="B39:D39"/>
    <mergeCell ref="B37:D37"/>
    <mergeCell ref="C8:C9"/>
    <mergeCell ref="D8:D9"/>
    <mergeCell ref="E8:E9"/>
    <mergeCell ref="B29:D29"/>
    <mergeCell ref="N8:N9"/>
    <mergeCell ref="N17:N18"/>
    <mergeCell ref="Q17:Q18"/>
    <mergeCell ref="L8:L9"/>
    <mergeCell ref="M8:M9"/>
    <mergeCell ref="H17:H18"/>
    <mergeCell ref="F8:F9"/>
    <mergeCell ref="J8:J9"/>
    <mergeCell ref="K8:K9"/>
    <mergeCell ref="B1:X1"/>
    <mergeCell ref="A8:B9"/>
    <mergeCell ref="B15:B16"/>
    <mergeCell ref="T17:T18"/>
    <mergeCell ref="V15:V16"/>
    <mergeCell ref="W15:W16"/>
    <mergeCell ref="X15:X16"/>
    <mergeCell ref="T8:T9"/>
    <mergeCell ref="Q8:Q9"/>
    <mergeCell ref="R8:R9"/>
    <mergeCell ref="A14:A22"/>
    <mergeCell ref="A24:X24"/>
    <mergeCell ref="M17:M18"/>
    <mergeCell ref="X17:X18"/>
    <mergeCell ref="B20:B21"/>
    <mergeCell ref="A23:M23"/>
    <mergeCell ref="R17:R18"/>
    <mergeCell ref="S17:S18"/>
    <mergeCell ref="F17:F18"/>
    <mergeCell ref="G17:G18"/>
    <mergeCell ref="Y15:Y16"/>
    <mergeCell ref="U8:U9"/>
    <mergeCell ref="V8:V9"/>
    <mergeCell ref="W8:W9"/>
    <mergeCell ref="X8:X9"/>
    <mergeCell ref="Y8:Y9"/>
    <mergeCell ref="U15:U16"/>
    <mergeCell ref="AA8:AA9"/>
    <mergeCell ref="AB8:AB9"/>
    <mergeCell ref="A10:A12"/>
    <mergeCell ref="A13:M13"/>
    <mergeCell ref="Z8:Z9"/>
    <mergeCell ref="O8:O9"/>
    <mergeCell ref="P8:P9"/>
    <mergeCell ref="G8:G9"/>
    <mergeCell ref="H8:H9"/>
    <mergeCell ref="I8:I9"/>
    <mergeCell ref="Z15:Z16"/>
    <mergeCell ref="AA15:AA16"/>
    <mergeCell ref="AB15:AB16"/>
    <mergeCell ref="B17:B18"/>
    <mergeCell ref="C17:C18"/>
    <mergeCell ref="D17:D18"/>
    <mergeCell ref="E17:E18"/>
    <mergeCell ref="P17:P18"/>
    <mergeCell ref="K17:K18"/>
    <mergeCell ref="L17:L18"/>
    <mergeCell ref="A30:M30"/>
    <mergeCell ref="A43:D43"/>
    <mergeCell ref="O17:O18"/>
    <mergeCell ref="I17:I18"/>
    <mergeCell ref="J17:J18"/>
    <mergeCell ref="A25:A28"/>
    <mergeCell ref="B25:D25"/>
    <mergeCell ref="B26:D26"/>
    <mergeCell ref="B27:D27"/>
    <mergeCell ref="B28:D28"/>
    <mergeCell ref="A42:M42"/>
    <mergeCell ref="B31:D31"/>
    <mergeCell ref="B33:D33"/>
    <mergeCell ref="B35:D35"/>
    <mergeCell ref="C48:AB48"/>
    <mergeCell ref="A44:B44"/>
    <mergeCell ref="A45:B45"/>
    <mergeCell ref="A46:B46"/>
    <mergeCell ref="A47:B47"/>
    <mergeCell ref="C47:X47"/>
    <mergeCell ref="A31:A39"/>
    <mergeCell ref="B32:D32"/>
    <mergeCell ref="B40:C40"/>
    <mergeCell ref="B41:C41"/>
    <mergeCell ref="B36:D36"/>
    <mergeCell ref="B34:D34"/>
    <mergeCell ref="A52:B52"/>
    <mergeCell ref="C52:V52"/>
    <mergeCell ref="A55:B55"/>
    <mergeCell ref="C55:V55"/>
    <mergeCell ref="A48:B49"/>
    <mergeCell ref="C49:AB49"/>
  </mergeCells>
  <dataValidations count="12">
    <dataValidation type="list" allowBlank="1" showInputMessage="1" showErrorMessage="1" sqref="C55:V55">
      <formula1>$AT$19:$AT$23</formula1>
    </dataValidation>
    <dataValidation type="list" allowBlank="1" showInputMessage="1" showErrorMessage="1" sqref="A55:B55">
      <formula1>$AN$19:$AN$23</formula1>
    </dataValidation>
    <dataValidation type="list" allowBlank="1" showInputMessage="1" showErrorMessage="1" sqref="E25:L25">
      <formula1>$AG$10:$AG$14</formula1>
    </dataValidation>
    <dataValidation type="list" allowBlank="1" showInputMessage="1" showErrorMessage="1" sqref="C48">
      <formula1>$AN$10:$AN$16</formula1>
    </dataValidation>
    <dataValidation type="list" allowBlank="1" showInputMessage="1" showErrorMessage="1" sqref="E45:L45">
      <formula1>$AL$10:$AL$16</formula1>
    </dataValidation>
    <dataValidation type="list" allowBlank="1" showInputMessage="1" showErrorMessage="1" sqref="E46:L46">
      <formula1>$AK$10:$AK$15</formula1>
    </dataValidation>
    <dataValidation type="list" allowBlank="1" showInputMessage="1" showErrorMessage="1" sqref="E44:L44">
      <formula1>$AJ$10:$AJ$14</formula1>
    </dataValidation>
    <dataValidation type="list" allowBlank="1" showInputMessage="1" showErrorMessage="1" sqref="E26:L29 E43:L43 E31:L41">
      <formula1>$AH$10:$AH$13</formula1>
    </dataValidation>
    <dataValidation type="list" allowBlank="1" showInputMessage="1" showErrorMessage="1" sqref="C49">
      <formula1>$AO$10:$AO$16</formula1>
    </dataValidation>
    <dataValidation type="list" allowBlank="1" showInputMessage="1" showErrorMessage="1" sqref="C50">
      <formula1>$AI$10:$AI$16</formula1>
    </dataValidation>
    <dataValidation type="list" allowBlank="1" showInputMessage="1" showErrorMessage="1" sqref="A52:B52">
      <formula1>$AQ$19:$AQ$24</formula1>
    </dataValidation>
    <dataValidation type="list" allowBlank="1" showInputMessage="1" showErrorMessage="1" sqref="C52:V52">
      <formula1>$AR$19:$AR$27</formula1>
    </dataValidation>
  </dataValidations>
  <printOptions/>
  <pageMargins left="0.31496062992125984" right="0.15748031496062992" top="0.31496062992125984" bottom="0.31496062992125984" header="0" footer="0.3937007874015748"/>
  <pageSetup horizontalDpi="300" verticalDpi="300" orientation="portrait" paperSize="9" scale="64" r:id="rId4"/>
  <headerFooter alignWithMargins="0">
    <oddFooter>&amp;L&amp;"Arial Cyr,курсив"&amp;8* для юридических лиц и индивидуальных предпринимателей ведущих бухгалтерский учет, контрагентам по гарантийным обязательствам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M13" sqref="M13"/>
    </sheetView>
  </sheetViews>
  <sheetFormatPr defaultColWidth="9.00390625" defaultRowHeight="12.75"/>
  <cols>
    <col min="1" max="1" width="2.75390625" style="2" customWidth="1"/>
    <col min="2" max="2" width="61.875" style="2" customWidth="1"/>
    <col min="3" max="3" width="13.625" style="2" customWidth="1"/>
    <col min="4" max="5" width="9.75390625" style="2" customWidth="1"/>
    <col min="6" max="6" width="10.75390625" style="13" customWidth="1"/>
    <col min="7" max="7" width="31.00390625" style="3" hidden="1" customWidth="1"/>
    <col min="8" max="16384" width="9.125" style="2" customWidth="1"/>
  </cols>
  <sheetData>
    <row r="1" spans="1:7" s="52" customFormat="1" ht="12.75">
      <c r="A1" s="1096" t="s">
        <v>285</v>
      </c>
      <c r="B1" s="1097"/>
      <c r="C1" s="1097"/>
      <c r="D1" s="1097"/>
      <c r="E1" s="1097"/>
      <c r="F1" s="1097"/>
      <c r="G1" s="51"/>
    </row>
    <row r="2" spans="1:7" s="52" customFormat="1" ht="12.75" customHeight="1">
      <c r="A2" s="1098" t="s">
        <v>250</v>
      </c>
      <c r="B2" s="1099"/>
      <c r="C2" s="1099"/>
      <c r="D2" s="1099"/>
      <c r="E2" s="1099"/>
      <c r="F2" s="1099"/>
      <c r="G2" s="51"/>
    </row>
    <row r="3" spans="1:7" s="52" customFormat="1" ht="12.75">
      <c r="A3" s="1099"/>
      <c r="B3" s="1099"/>
      <c r="C3" s="1099"/>
      <c r="D3" s="1099"/>
      <c r="E3" s="1099"/>
      <c r="F3" s="1099"/>
      <c r="G3" s="51"/>
    </row>
    <row r="4" spans="2:6" ht="15">
      <c r="B4" s="8"/>
      <c r="C4" s="8"/>
      <c r="D4" s="8"/>
      <c r="E4" s="8"/>
      <c r="F4" s="9"/>
    </row>
    <row r="5" spans="2:7" s="53" customFormat="1" ht="20.25">
      <c r="B5" s="40" t="s">
        <v>226</v>
      </c>
      <c r="C5" s="54"/>
      <c r="D5" s="1100" t="s">
        <v>251</v>
      </c>
      <c r="E5" s="1101"/>
      <c r="F5" s="1102"/>
      <c r="G5" s="55"/>
    </row>
    <row r="6" spans="2:7" s="53" customFormat="1" ht="15.75">
      <c r="B6" s="54" t="s">
        <v>252</v>
      </c>
      <c r="C6" s="54"/>
      <c r="D6" s="56"/>
      <c r="E6" s="56"/>
      <c r="F6" s="57"/>
      <c r="G6" s="55"/>
    </row>
    <row r="7" spans="2:7" s="53" customFormat="1" ht="15.75">
      <c r="B7" s="54" t="s">
        <v>297</v>
      </c>
      <c r="C7" s="54"/>
      <c r="D7" s="56"/>
      <c r="E7" s="56"/>
      <c r="F7" s="57"/>
      <c r="G7" s="55"/>
    </row>
    <row r="8" spans="1:6" ht="18.75" customHeight="1">
      <c r="A8" s="1103" t="s">
        <v>253</v>
      </c>
      <c r="B8" s="1104"/>
      <c r="C8" s="1104"/>
      <c r="D8" s="1104"/>
      <c r="E8" s="1104"/>
      <c r="F8" s="1105"/>
    </row>
    <row r="9" spans="1:7" s="7" customFormat="1" ht="12.75">
      <c r="A9" s="58"/>
      <c r="B9" s="59"/>
      <c r="C9" s="60" t="s">
        <v>208</v>
      </c>
      <c r="D9" s="61">
        <v>41456</v>
      </c>
      <c r="E9" s="61">
        <v>41487</v>
      </c>
      <c r="F9" s="62" t="s">
        <v>216</v>
      </c>
      <c r="G9" s="6" t="s">
        <v>3</v>
      </c>
    </row>
    <row r="10" spans="1:7" s="67" customFormat="1" ht="12.75">
      <c r="A10" s="1107" t="s">
        <v>254</v>
      </c>
      <c r="B10" s="1088"/>
      <c r="C10" s="63" t="s">
        <v>225</v>
      </c>
      <c r="D10" s="63" t="s">
        <v>255</v>
      </c>
      <c r="E10" s="64" t="s">
        <v>255</v>
      </c>
      <c r="F10" s="65">
        <v>0</v>
      </c>
      <c r="G10" s="66" t="s">
        <v>214</v>
      </c>
    </row>
    <row r="11" spans="1:7" s="67" customFormat="1" ht="27" customHeight="1">
      <c r="A11" s="1087" t="s">
        <v>256</v>
      </c>
      <c r="B11" s="1088"/>
      <c r="C11" s="68"/>
      <c r="D11" s="69"/>
      <c r="E11" s="70"/>
      <c r="F11" s="65" t="str">
        <f>IF(AND(E11&lt;=1,E14&lt;=0.1,E15&gt;=0.85),1," ")</f>
        <v> </v>
      </c>
      <c r="G11" s="71" t="s">
        <v>8</v>
      </c>
    </row>
    <row r="12" spans="1:7" s="67" customFormat="1" ht="25.5" customHeight="1">
      <c r="A12" s="1087" t="s">
        <v>257</v>
      </c>
      <c r="B12" s="1088"/>
      <c r="C12" s="72"/>
      <c r="D12" s="69"/>
      <c r="E12" s="70"/>
      <c r="F12" s="65"/>
      <c r="G12" s="71"/>
    </row>
    <row r="13" spans="1:7" s="67" customFormat="1" ht="25.5" customHeight="1">
      <c r="A13" s="1106" t="s">
        <v>258</v>
      </c>
      <c r="B13" s="1088"/>
      <c r="C13" s="72"/>
      <c r="D13" s="69"/>
      <c r="E13" s="70"/>
      <c r="F13" s="65"/>
      <c r="G13" s="71"/>
    </row>
    <row r="14" spans="1:7" s="67" customFormat="1" ht="25.5" customHeight="1">
      <c r="A14" s="1106" t="s">
        <v>259</v>
      </c>
      <c r="B14" s="1088"/>
      <c r="C14" s="72"/>
      <c r="D14" s="69"/>
      <c r="E14" s="70"/>
      <c r="F14" s="65"/>
      <c r="G14" s="71"/>
    </row>
    <row r="15" spans="1:7" s="67" customFormat="1" ht="25.5" customHeight="1">
      <c r="A15" s="1087" t="s">
        <v>260</v>
      </c>
      <c r="B15" s="1088"/>
      <c r="C15" s="69"/>
      <c r="D15" s="69"/>
      <c r="E15" s="70"/>
      <c r="F15" s="65"/>
      <c r="G15" s="71"/>
    </row>
    <row r="16" spans="1:7" s="67" customFormat="1" ht="25.5" customHeight="1">
      <c r="A16" s="1087" t="s">
        <v>261</v>
      </c>
      <c r="B16" s="1088"/>
      <c r="C16" s="73"/>
      <c r="D16" s="74"/>
      <c r="E16" s="70"/>
      <c r="F16" s="65"/>
      <c r="G16" s="71"/>
    </row>
    <row r="17" spans="1:7" s="67" customFormat="1" ht="12.75">
      <c r="A17" s="1066" t="s">
        <v>262</v>
      </c>
      <c r="B17" s="1067"/>
      <c r="C17" s="1067"/>
      <c r="D17" s="1067"/>
      <c r="E17" s="1067"/>
      <c r="F17" s="75">
        <f>SUM(F11:F16)</f>
        <v>0</v>
      </c>
      <c r="G17" s="71"/>
    </row>
    <row r="18" spans="1:6" ht="18.75" customHeight="1">
      <c r="A18" s="1068" t="s">
        <v>263</v>
      </c>
      <c r="B18" s="1069"/>
      <c r="C18" s="1069"/>
      <c r="D18" s="1069"/>
      <c r="E18" s="1069"/>
      <c r="F18" s="1070"/>
    </row>
    <row r="19" spans="1:7" s="7" customFormat="1" ht="15.75">
      <c r="A19" s="76"/>
      <c r="B19" s="1071"/>
      <c r="C19" s="1072"/>
      <c r="D19" s="77">
        <v>41456</v>
      </c>
      <c r="E19" s="77">
        <v>41487</v>
      </c>
      <c r="F19" s="78" t="s">
        <v>216</v>
      </c>
      <c r="G19" s="6" t="s">
        <v>3</v>
      </c>
    </row>
    <row r="20" spans="1:7" ht="12.75">
      <c r="A20" s="1089" t="s">
        <v>264</v>
      </c>
      <c r="B20" s="1092" t="s">
        <v>265</v>
      </c>
      <c r="C20" s="1093"/>
      <c r="D20" s="79" t="s">
        <v>255</v>
      </c>
      <c r="E20" s="80" t="s">
        <v>255</v>
      </c>
      <c r="F20" s="81" t="s">
        <v>255</v>
      </c>
      <c r="G20" s="3" t="s">
        <v>214</v>
      </c>
    </row>
    <row r="21" spans="1:7" ht="12.75">
      <c r="A21" s="1090"/>
      <c r="B21" s="1092" t="s">
        <v>254</v>
      </c>
      <c r="C21" s="1093"/>
      <c r="D21" s="79" t="s">
        <v>255</v>
      </c>
      <c r="E21" s="80" t="s">
        <v>255</v>
      </c>
      <c r="F21" s="81" t="s">
        <v>255</v>
      </c>
      <c r="G21" s="3" t="s">
        <v>214</v>
      </c>
    </row>
    <row r="22" spans="1:7" ht="15.75">
      <c r="A22" s="1091"/>
      <c r="B22" s="1094" t="s">
        <v>266</v>
      </c>
      <c r="C22" s="1095"/>
      <c r="D22" s="82" t="s">
        <v>255</v>
      </c>
      <c r="E22" s="83" t="s">
        <v>255</v>
      </c>
      <c r="F22" s="84" t="s">
        <v>255</v>
      </c>
      <c r="G22" s="173" t="s">
        <v>350</v>
      </c>
    </row>
    <row r="23" spans="1:6" s="67" customFormat="1" ht="12.75">
      <c r="A23" s="1031" t="s">
        <v>217</v>
      </c>
      <c r="B23" s="1032"/>
      <c r="C23" s="1032"/>
      <c r="D23" s="1032"/>
      <c r="E23" s="1032"/>
      <c r="F23" s="85">
        <f>SUM(F20:F22)</f>
        <v>0</v>
      </c>
    </row>
    <row r="24" spans="1:6" ht="27.75" customHeight="1">
      <c r="A24" s="1077" t="s">
        <v>223</v>
      </c>
      <c r="B24" s="1080" t="s">
        <v>267</v>
      </c>
      <c r="C24" s="1081"/>
      <c r="D24" s="86"/>
      <c r="E24" s="87"/>
      <c r="F24" s="88" t="s">
        <v>255</v>
      </c>
    </row>
    <row r="25" spans="1:7" ht="39" customHeight="1">
      <c r="A25" s="1078"/>
      <c r="B25" s="1082" t="s">
        <v>268</v>
      </c>
      <c r="C25" s="1083"/>
      <c r="D25" s="89"/>
      <c r="E25" s="90"/>
      <c r="F25" s="91" t="s">
        <v>255</v>
      </c>
      <c r="G25" s="2"/>
    </row>
    <row r="26" spans="1:7" ht="27" customHeight="1">
      <c r="A26" s="1078"/>
      <c r="B26" s="1082" t="s">
        <v>269</v>
      </c>
      <c r="C26" s="1083"/>
      <c r="D26" s="89"/>
      <c r="E26" s="90"/>
      <c r="F26" s="91" t="s">
        <v>255</v>
      </c>
      <c r="G26" s="2"/>
    </row>
    <row r="27" spans="1:7" ht="26.25" customHeight="1">
      <c r="A27" s="1078"/>
      <c r="B27" s="1082" t="s">
        <v>270</v>
      </c>
      <c r="C27" s="1083"/>
      <c r="D27" s="89"/>
      <c r="E27" s="90"/>
      <c r="F27" s="91" t="s">
        <v>255</v>
      </c>
      <c r="G27" s="2"/>
    </row>
    <row r="28" spans="1:7" ht="38.25" customHeight="1">
      <c r="A28" s="1078"/>
      <c r="B28" s="1082" t="s">
        <v>271</v>
      </c>
      <c r="C28" s="1084"/>
      <c r="D28" s="89"/>
      <c r="E28" s="90"/>
      <c r="F28" s="91" t="s">
        <v>255</v>
      </c>
      <c r="G28" s="2"/>
    </row>
    <row r="29" spans="1:7" ht="12.75">
      <c r="A29" s="1078"/>
      <c r="B29" s="1082" t="s">
        <v>272</v>
      </c>
      <c r="C29" s="1083"/>
      <c r="D29" s="89"/>
      <c r="E29" s="90"/>
      <c r="F29" s="91" t="s">
        <v>255</v>
      </c>
      <c r="G29" s="2"/>
    </row>
    <row r="30" spans="1:7" ht="12.75">
      <c r="A30" s="1079"/>
      <c r="B30" s="1085" t="s">
        <v>273</v>
      </c>
      <c r="C30" s="1086"/>
      <c r="D30" s="92"/>
      <c r="E30" s="93"/>
      <c r="F30" s="94" t="s">
        <v>255</v>
      </c>
      <c r="G30" s="2"/>
    </row>
    <row r="31" spans="1:7" s="67" customFormat="1" ht="12.75">
      <c r="A31" s="1066" t="s">
        <v>274</v>
      </c>
      <c r="B31" s="1067"/>
      <c r="C31" s="1067"/>
      <c r="D31" s="1067"/>
      <c r="E31" s="1067"/>
      <c r="F31" s="85">
        <f>SUM(F25:F30)</f>
        <v>0</v>
      </c>
      <c r="G31" s="66"/>
    </row>
    <row r="32" spans="1:6" ht="18.75" customHeight="1">
      <c r="A32" s="1068" t="s">
        <v>275</v>
      </c>
      <c r="B32" s="1069"/>
      <c r="C32" s="1069"/>
      <c r="D32" s="1069"/>
      <c r="E32" s="1069"/>
      <c r="F32" s="1070"/>
    </row>
    <row r="33" spans="1:7" s="7" customFormat="1" ht="15.75">
      <c r="A33" s="76"/>
      <c r="B33" s="1071"/>
      <c r="C33" s="1072"/>
      <c r="D33" s="77">
        <v>41456</v>
      </c>
      <c r="E33" s="77">
        <v>41487</v>
      </c>
      <c r="F33" s="78" t="s">
        <v>216</v>
      </c>
      <c r="G33" s="6" t="s">
        <v>3</v>
      </c>
    </row>
    <row r="34" spans="1:6" ht="26.25" customHeight="1">
      <c r="A34" s="1073" t="s">
        <v>276</v>
      </c>
      <c r="B34" s="1074"/>
      <c r="C34" s="1075"/>
      <c r="D34" s="95"/>
      <c r="E34" s="95"/>
      <c r="F34" s="96"/>
    </row>
    <row r="35" spans="1:6" ht="23.25" customHeight="1">
      <c r="A35" s="1076" t="s">
        <v>277</v>
      </c>
      <c r="B35" s="1074"/>
      <c r="C35" s="1075"/>
      <c r="D35" s="95"/>
      <c r="E35" s="95"/>
      <c r="F35" s="96"/>
    </row>
    <row r="36" spans="1:6" ht="25.5" customHeight="1">
      <c r="A36" s="1073" t="s">
        <v>278</v>
      </c>
      <c r="B36" s="1074"/>
      <c r="C36" s="1075"/>
      <c r="D36" s="95"/>
      <c r="E36" s="95"/>
      <c r="F36" s="96"/>
    </row>
    <row r="37" spans="1:6" ht="12.75" customHeight="1">
      <c r="A37" s="1073" t="s">
        <v>279</v>
      </c>
      <c r="B37" s="1074"/>
      <c r="C37" s="1075"/>
      <c r="D37" s="95"/>
      <c r="E37" s="95"/>
      <c r="F37" s="96"/>
    </row>
    <row r="38" spans="1:6" ht="12.75">
      <c r="A38" s="1073" t="s">
        <v>280</v>
      </c>
      <c r="B38" s="1074"/>
      <c r="C38" s="1075"/>
      <c r="D38" s="97"/>
      <c r="E38" s="97"/>
      <c r="F38" s="98"/>
    </row>
    <row r="39" spans="1:6" ht="12.75">
      <c r="A39" s="1048" t="s">
        <v>281</v>
      </c>
      <c r="B39" s="1049"/>
      <c r="C39" s="1049"/>
      <c r="D39" s="1049"/>
      <c r="E39" s="1049"/>
      <c r="F39" s="99">
        <f>SUM(F32:F38)</f>
        <v>0</v>
      </c>
    </row>
    <row r="40" spans="1:7" s="52" customFormat="1" ht="13.5">
      <c r="A40" s="100"/>
      <c r="B40" s="1063"/>
      <c r="C40" s="1064"/>
      <c r="D40" s="1064"/>
      <c r="E40" s="1064"/>
      <c r="F40" s="102"/>
      <c r="G40" s="51"/>
    </row>
    <row r="41" spans="1:7" s="106" customFormat="1" ht="12.75">
      <c r="A41" s="103"/>
      <c r="B41" s="101" t="s">
        <v>282</v>
      </c>
      <c r="C41" s="101"/>
      <c r="D41" s="101"/>
      <c r="E41" s="101"/>
      <c r="F41" s="104"/>
      <c r="G41" s="105"/>
    </row>
    <row r="42" spans="1:7" s="52" customFormat="1" ht="13.5">
      <c r="A42" s="100"/>
      <c r="B42" s="1063"/>
      <c r="C42" s="1064"/>
      <c r="D42" s="1064"/>
      <c r="E42" s="1064"/>
      <c r="F42" s="102"/>
      <c r="G42" s="51"/>
    </row>
    <row r="43" spans="2:7" s="100" customFormat="1" ht="12.75">
      <c r="B43" s="107" t="s">
        <v>283</v>
      </c>
      <c r="C43" s="108"/>
      <c r="D43" s="1065"/>
      <c r="E43" s="1065"/>
      <c r="F43" s="109"/>
      <c r="G43" s="110"/>
    </row>
    <row r="44" spans="1:7" s="52" customFormat="1" ht="13.5">
      <c r="A44" s="100"/>
      <c r="B44" s="1063"/>
      <c r="C44" s="1064"/>
      <c r="D44" s="1064"/>
      <c r="E44" s="1064"/>
      <c r="F44" s="109"/>
      <c r="G44" s="51"/>
    </row>
    <row r="45" spans="2:6" ht="12.75">
      <c r="B45" s="4" t="s">
        <v>284</v>
      </c>
      <c r="C45" s="4"/>
      <c r="D45" s="4"/>
      <c r="E45" s="4"/>
      <c r="F45" s="10"/>
    </row>
    <row r="46" spans="2:7" ht="14.25" customHeight="1">
      <c r="B46" s="5"/>
      <c r="C46" s="5"/>
      <c r="D46" s="5"/>
      <c r="E46" s="5"/>
      <c r="F46" s="11"/>
      <c r="G46" s="2"/>
    </row>
    <row r="47" spans="2:7" ht="15">
      <c r="B47" s="5"/>
      <c r="C47" s="5"/>
      <c r="D47" s="5"/>
      <c r="E47" s="5"/>
      <c r="F47" s="12"/>
      <c r="G47" s="2"/>
    </row>
    <row r="48" spans="2:7" ht="15">
      <c r="B48" s="5"/>
      <c r="C48" s="5"/>
      <c r="D48" s="5"/>
      <c r="E48" s="5"/>
      <c r="F48" s="11"/>
      <c r="G48" s="2"/>
    </row>
  </sheetData>
  <sheetProtection/>
  <mergeCells count="40">
    <mergeCell ref="A1:F1"/>
    <mergeCell ref="A2:F3"/>
    <mergeCell ref="D5:F5"/>
    <mergeCell ref="A8:F8"/>
    <mergeCell ref="A17:E17"/>
    <mergeCell ref="A14:B14"/>
    <mergeCell ref="A10:B10"/>
    <mergeCell ref="A11:B11"/>
    <mergeCell ref="A12:B12"/>
    <mergeCell ref="A13:B13"/>
    <mergeCell ref="B29:C29"/>
    <mergeCell ref="B30:C30"/>
    <mergeCell ref="A15:B15"/>
    <mergeCell ref="A16:B16"/>
    <mergeCell ref="A18:F18"/>
    <mergeCell ref="B19:C19"/>
    <mergeCell ref="A20:A22"/>
    <mergeCell ref="B20:C20"/>
    <mergeCell ref="B21:C21"/>
    <mergeCell ref="B22:C22"/>
    <mergeCell ref="A38:C38"/>
    <mergeCell ref="A35:C35"/>
    <mergeCell ref="A36:C36"/>
    <mergeCell ref="A23:E23"/>
    <mergeCell ref="A24:A30"/>
    <mergeCell ref="B24:C24"/>
    <mergeCell ref="B25:C25"/>
    <mergeCell ref="B26:C26"/>
    <mergeCell ref="B27:C27"/>
    <mergeCell ref="B28:C28"/>
    <mergeCell ref="B44:E44"/>
    <mergeCell ref="A39:E39"/>
    <mergeCell ref="B40:E40"/>
    <mergeCell ref="B42:E42"/>
    <mergeCell ref="D43:E43"/>
    <mergeCell ref="A31:E31"/>
    <mergeCell ref="A32:F32"/>
    <mergeCell ref="B33:C33"/>
    <mergeCell ref="A34:C34"/>
    <mergeCell ref="A37:C3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2.75390625" style="2" customWidth="1"/>
    <col min="2" max="2" width="61.875" style="2" customWidth="1"/>
    <col min="3" max="3" width="13.625" style="2" customWidth="1"/>
    <col min="4" max="5" width="9.75390625" style="2" customWidth="1"/>
    <col min="6" max="6" width="10.75390625" style="13" customWidth="1"/>
    <col min="7" max="7" width="31.00390625" style="3" hidden="1" customWidth="1"/>
    <col min="8" max="16384" width="9.125" style="2" customWidth="1"/>
  </cols>
  <sheetData>
    <row r="1" spans="1:7" s="52" customFormat="1" ht="12.75">
      <c r="A1" s="1096" t="s">
        <v>387</v>
      </c>
      <c r="B1" s="1097"/>
      <c r="C1" s="1097"/>
      <c r="D1" s="1097"/>
      <c r="E1" s="1097"/>
      <c r="F1" s="1097"/>
      <c r="G1" s="51"/>
    </row>
    <row r="2" spans="1:7" s="52" customFormat="1" ht="12.75" customHeight="1">
      <c r="A2" s="1098" t="s">
        <v>250</v>
      </c>
      <c r="B2" s="1099"/>
      <c r="C2" s="1099"/>
      <c r="D2" s="1099"/>
      <c r="E2" s="1099"/>
      <c r="F2" s="1099"/>
      <c r="G2" s="51"/>
    </row>
    <row r="3" spans="1:7" s="52" customFormat="1" ht="12.75">
      <c r="A3" s="1099"/>
      <c r="B3" s="1099"/>
      <c r="C3" s="1099"/>
      <c r="D3" s="1099"/>
      <c r="E3" s="1099"/>
      <c r="F3" s="1099"/>
      <c r="G3" s="51"/>
    </row>
    <row r="4" spans="2:6" ht="15">
      <c r="B4" s="8"/>
      <c r="C4" s="8"/>
      <c r="D4" s="8"/>
      <c r="E4" s="8"/>
      <c r="F4" s="9"/>
    </row>
    <row r="5" spans="2:7" s="53" customFormat="1" ht="20.25">
      <c r="B5" s="40" t="s">
        <v>226</v>
      </c>
      <c r="C5" s="54"/>
      <c r="D5" s="1100" t="s">
        <v>286</v>
      </c>
      <c r="E5" s="1101"/>
      <c r="F5" s="1102"/>
      <c r="G5" s="55"/>
    </row>
    <row r="6" spans="2:7" s="53" customFormat="1" ht="16.5" customHeight="1">
      <c r="B6" s="54" t="s">
        <v>287</v>
      </c>
      <c r="C6" s="54"/>
      <c r="D6" s="56"/>
      <c r="E6" s="56"/>
      <c r="F6" s="57"/>
      <c r="G6" s="55"/>
    </row>
    <row r="7" spans="2:7" s="53" customFormat="1" ht="16.5" customHeight="1">
      <c r="B7" s="54" t="s">
        <v>297</v>
      </c>
      <c r="C7" s="54"/>
      <c r="D7" s="56"/>
      <c r="E7" s="56"/>
      <c r="F7" s="57"/>
      <c r="G7" s="55"/>
    </row>
    <row r="8" spans="1:6" ht="18.75" customHeight="1">
      <c r="A8" s="1103" t="s">
        <v>253</v>
      </c>
      <c r="B8" s="1104"/>
      <c r="C8" s="1104"/>
      <c r="D8" s="1104"/>
      <c r="E8" s="1104"/>
      <c r="F8" s="1105"/>
    </row>
    <row r="9" spans="1:7" s="7" customFormat="1" ht="12.75">
      <c r="A9" s="58"/>
      <c r="B9" s="59"/>
      <c r="C9" s="60" t="s">
        <v>208</v>
      </c>
      <c r="D9" s="61">
        <v>41456</v>
      </c>
      <c r="E9" s="61">
        <v>41487</v>
      </c>
      <c r="F9" s="62" t="s">
        <v>216</v>
      </c>
      <c r="G9" s="6" t="s">
        <v>3</v>
      </c>
    </row>
    <row r="10" spans="1:7" s="67" customFormat="1" ht="12.75">
      <c r="A10" s="1108" t="s">
        <v>288</v>
      </c>
      <c r="B10" s="1109"/>
      <c r="C10" s="63" t="s">
        <v>225</v>
      </c>
      <c r="D10" s="63" t="s">
        <v>255</v>
      </c>
      <c r="E10" s="64" t="s">
        <v>255</v>
      </c>
      <c r="F10" s="65">
        <v>0</v>
      </c>
      <c r="G10" s="66" t="s">
        <v>214</v>
      </c>
    </row>
    <row r="11" spans="1:7" s="67" customFormat="1" ht="27" customHeight="1">
      <c r="A11" s="1087" t="s">
        <v>289</v>
      </c>
      <c r="B11" s="1088"/>
      <c r="C11" s="68" t="s">
        <v>225</v>
      </c>
      <c r="D11" s="69"/>
      <c r="E11" s="70"/>
      <c r="F11" s="65" t="str">
        <f>IF(AND(E11&lt;=1,E14&lt;=0.1,E15&gt;=0.85),1," ")</f>
        <v> </v>
      </c>
      <c r="G11" s="71" t="s">
        <v>8</v>
      </c>
    </row>
    <row r="12" spans="1:7" s="67" customFormat="1" ht="25.5" customHeight="1">
      <c r="A12" s="1087" t="s">
        <v>290</v>
      </c>
      <c r="B12" s="1088"/>
      <c r="C12" s="72" t="s">
        <v>225</v>
      </c>
      <c r="D12" s="69"/>
      <c r="E12" s="70"/>
      <c r="F12" s="65"/>
      <c r="G12" s="71"/>
    </row>
    <row r="13" spans="1:7" s="67" customFormat="1" ht="25.5" customHeight="1">
      <c r="A13" s="1106" t="s">
        <v>291</v>
      </c>
      <c r="B13" s="1088"/>
      <c r="C13" s="72" t="s">
        <v>225</v>
      </c>
      <c r="D13" s="69"/>
      <c r="E13" s="70"/>
      <c r="F13" s="65"/>
      <c r="G13" s="71"/>
    </row>
    <row r="14" spans="1:7" s="67" customFormat="1" ht="25.5" customHeight="1">
      <c r="A14" s="1106" t="s">
        <v>259</v>
      </c>
      <c r="B14" s="1088"/>
      <c r="C14" s="72"/>
      <c r="D14" s="69"/>
      <c r="E14" s="70"/>
      <c r="F14" s="65"/>
      <c r="G14" s="71"/>
    </row>
    <row r="15" spans="1:7" s="67" customFormat="1" ht="25.5" customHeight="1">
      <c r="A15" s="1087" t="s">
        <v>260</v>
      </c>
      <c r="B15" s="1088"/>
      <c r="C15" s="69"/>
      <c r="D15" s="69"/>
      <c r="E15" s="70"/>
      <c r="F15" s="65"/>
      <c r="G15" s="71"/>
    </row>
    <row r="16" spans="1:7" s="67" customFormat="1" ht="25.5" customHeight="1">
      <c r="A16" s="1087" t="s">
        <v>261</v>
      </c>
      <c r="B16" s="1088"/>
      <c r="C16" s="73"/>
      <c r="D16" s="74"/>
      <c r="E16" s="70"/>
      <c r="F16" s="65"/>
      <c r="G16" s="71"/>
    </row>
    <row r="17" spans="1:7" s="67" customFormat="1" ht="12.75">
      <c r="A17" s="1066" t="s">
        <v>262</v>
      </c>
      <c r="B17" s="1067"/>
      <c r="C17" s="1067"/>
      <c r="D17" s="1067"/>
      <c r="E17" s="1067"/>
      <c r="F17" s="75">
        <f>SUM(F11:F16)</f>
        <v>0</v>
      </c>
      <c r="G17" s="71"/>
    </row>
    <row r="18" spans="1:6" ht="18.75" customHeight="1">
      <c r="A18" s="1068" t="s">
        <v>263</v>
      </c>
      <c r="B18" s="1069"/>
      <c r="C18" s="1069"/>
      <c r="D18" s="1069"/>
      <c r="E18" s="1069"/>
      <c r="F18" s="1070"/>
    </row>
    <row r="19" spans="1:7" s="7" customFormat="1" ht="15.75">
      <c r="A19" s="76"/>
      <c r="B19" s="1071"/>
      <c r="C19" s="1072"/>
      <c r="D19" s="77">
        <v>41456</v>
      </c>
      <c r="E19" s="77">
        <v>41487</v>
      </c>
      <c r="F19" s="78" t="s">
        <v>216</v>
      </c>
      <c r="G19" s="6" t="s">
        <v>3</v>
      </c>
    </row>
    <row r="20" spans="1:7" ht="12.75">
      <c r="A20" s="1089" t="s">
        <v>264</v>
      </c>
      <c r="B20" s="1092" t="s">
        <v>265</v>
      </c>
      <c r="C20" s="1093"/>
      <c r="D20" s="79" t="s">
        <v>255</v>
      </c>
      <c r="E20" s="80" t="s">
        <v>255</v>
      </c>
      <c r="F20" s="111" t="s">
        <v>255</v>
      </c>
      <c r="G20" s="3" t="s">
        <v>214</v>
      </c>
    </row>
    <row r="21" spans="1:7" ht="12.75">
      <c r="A21" s="1090"/>
      <c r="B21" s="1092" t="s">
        <v>254</v>
      </c>
      <c r="C21" s="1093"/>
      <c r="D21" s="79" t="s">
        <v>255</v>
      </c>
      <c r="E21" s="80" t="s">
        <v>255</v>
      </c>
      <c r="F21" s="111" t="s">
        <v>255</v>
      </c>
      <c r="G21" s="3" t="s">
        <v>214</v>
      </c>
    </row>
    <row r="22" spans="1:7" ht="15.75">
      <c r="A22" s="1091"/>
      <c r="B22" s="1094" t="s">
        <v>266</v>
      </c>
      <c r="C22" s="1095"/>
      <c r="D22" s="82" t="s">
        <v>255</v>
      </c>
      <c r="E22" s="83" t="s">
        <v>255</v>
      </c>
      <c r="F22" s="112" t="s">
        <v>255</v>
      </c>
      <c r="G22" s="173" t="s">
        <v>350</v>
      </c>
    </row>
    <row r="23" spans="1:6" s="67" customFormat="1" ht="12.75">
      <c r="A23" s="1031" t="s">
        <v>217</v>
      </c>
      <c r="B23" s="1032"/>
      <c r="C23" s="1032"/>
      <c r="D23" s="1032"/>
      <c r="E23" s="1032"/>
      <c r="F23" s="85">
        <f>SUM(F20:F22)</f>
        <v>0</v>
      </c>
    </row>
    <row r="24" spans="1:6" ht="27.75" customHeight="1">
      <c r="A24" s="1077" t="s">
        <v>223</v>
      </c>
      <c r="B24" s="1080" t="s">
        <v>267</v>
      </c>
      <c r="C24" s="1081"/>
      <c r="D24" s="86"/>
      <c r="E24" s="87"/>
      <c r="F24" s="88" t="s">
        <v>255</v>
      </c>
    </row>
    <row r="25" spans="1:7" ht="39" customHeight="1">
      <c r="A25" s="1078"/>
      <c r="B25" s="1082" t="s">
        <v>268</v>
      </c>
      <c r="C25" s="1083"/>
      <c r="D25" s="89"/>
      <c r="E25" s="90"/>
      <c r="F25" s="91" t="s">
        <v>255</v>
      </c>
      <c r="G25" s="2"/>
    </row>
    <row r="26" spans="1:7" ht="27" customHeight="1">
      <c r="A26" s="1078"/>
      <c r="B26" s="1082" t="s">
        <v>269</v>
      </c>
      <c r="C26" s="1083"/>
      <c r="D26" s="89"/>
      <c r="E26" s="90"/>
      <c r="F26" s="91" t="s">
        <v>255</v>
      </c>
      <c r="G26" s="2"/>
    </row>
    <row r="27" spans="1:7" ht="26.25" customHeight="1">
      <c r="A27" s="1078"/>
      <c r="B27" s="1082" t="s">
        <v>270</v>
      </c>
      <c r="C27" s="1083"/>
      <c r="D27" s="89"/>
      <c r="E27" s="90"/>
      <c r="F27" s="91" t="s">
        <v>255</v>
      </c>
      <c r="G27" s="2"/>
    </row>
    <row r="28" spans="1:7" ht="38.25" customHeight="1">
      <c r="A28" s="1078"/>
      <c r="B28" s="1082" t="s">
        <v>271</v>
      </c>
      <c r="C28" s="1084"/>
      <c r="D28" s="89"/>
      <c r="E28" s="90"/>
      <c r="F28" s="91" t="s">
        <v>255</v>
      </c>
      <c r="G28" s="2"/>
    </row>
    <row r="29" spans="1:7" ht="12.75">
      <c r="A29" s="1078"/>
      <c r="B29" s="1082" t="s">
        <v>292</v>
      </c>
      <c r="C29" s="1083"/>
      <c r="D29" s="89"/>
      <c r="E29" s="90"/>
      <c r="F29" s="91" t="s">
        <v>255</v>
      </c>
      <c r="G29" s="2"/>
    </row>
    <row r="30" spans="1:7" ht="12.75">
      <c r="A30" s="1079"/>
      <c r="B30" s="1082" t="s">
        <v>293</v>
      </c>
      <c r="C30" s="1083"/>
      <c r="D30" s="89"/>
      <c r="E30" s="90"/>
      <c r="F30" s="91" t="s">
        <v>255</v>
      </c>
      <c r="G30" s="2"/>
    </row>
    <row r="31" spans="1:7" ht="12.75">
      <c r="A31" s="1079"/>
      <c r="B31" s="1082" t="s">
        <v>294</v>
      </c>
      <c r="C31" s="1083"/>
      <c r="D31" s="89"/>
      <c r="E31" s="90"/>
      <c r="F31" s="91" t="s">
        <v>255</v>
      </c>
      <c r="G31" s="2"/>
    </row>
    <row r="32" spans="1:7" ht="12.75">
      <c r="A32" s="1079"/>
      <c r="B32" s="1082" t="s">
        <v>295</v>
      </c>
      <c r="C32" s="1083"/>
      <c r="D32" s="89"/>
      <c r="E32" s="90"/>
      <c r="F32" s="91" t="s">
        <v>255</v>
      </c>
      <c r="G32" s="2"/>
    </row>
    <row r="33" spans="1:7" ht="12.75">
      <c r="A33" s="1079"/>
      <c r="B33" s="1082" t="s">
        <v>296</v>
      </c>
      <c r="C33" s="1083"/>
      <c r="D33" s="89"/>
      <c r="E33" s="90"/>
      <c r="F33" s="91" t="s">
        <v>255</v>
      </c>
      <c r="G33" s="2"/>
    </row>
    <row r="34" spans="1:7" ht="12.75">
      <c r="A34" s="1079"/>
      <c r="B34" s="1085" t="s">
        <v>273</v>
      </c>
      <c r="C34" s="1086"/>
      <c r="D34" s="92"/>
      <c r="E34" s="93"/>
      <c r="F34" s="94" t="s">
        <v>255</v>
      </c>
      <c r="G34" s="2"/>
    </row>
    <row r="35" spans="1:7" s="67" customFormat="1" ht="12.75">
      <c r="A35" s="1066" t="s">
        <v>274</v>
      </c>
      <c r="B35" s="1067"/>
      <c r="C35" s="1067"/>
      <c r="D35" s="1067"/>
      <c r="E35" s="1067"/>
      <c r="F35" s="85">
        <f>SUM(F25:F34)</f>
        <v>0</v>
      </c>
      <c r="G35" s="66"/>
    </row>
    <row r="36" spans="1:6" ht="18.75" customHeight="1">
      <c r="A36" s="1068" t="s">
        <v>275</v>
      </c>
      <c r="B36" s="1069"/>
      <c r="C36" s="1069"/>
      <c r="D36" s="1069"/>
      <c r="E36" s="1069"/>
      <c r="F36" s="1070"/>
    </row>
    <row r="37" spans="1:7" s="7" customFormat="1" ht="15.75">
      <c r="A37" s="76"/>
      <c r="B37" s="1071"/>
      <c r="C37" s="1072"/>
      <c r="D37" s="77">
        <v>41456</v>
      </c>
      <c r="E37" s="77">
        <v>41487</v>
      </c>
      <c r="F37" s="78" t="s">
        <v>216</v>
      </c>
      <c r="G37" s="6" t="s">
        <v>3</v>
      </c>
    </row>
    <row r="38" spans="1:6" ht="26.25" customHeight="1">
      <c r="A38" s="1073" t="s">
        <v>276</v>
      </c>
      <c r="B38" s="1074"/>
      <c r="C38" s="1075"/>
      <c r="D38" s="95"/>
      <c r="E38" s="95"/>
      <c r="F38" s="96"/>
    </row>
    <row r="39" spans="1:6" ht="23.25" customHeight="1">
      <c r="A39" s="1076" t="s">
        <v>277</v>
      </c>
      <c r="B39" s="1074"/>
      <c r="C39" s="1075"/>
      <c r="D39" s="95"/>
      <c r="E39" s="95"/>
      <c r="F39" s="96"/>
    </row>
    <row r="40" spans="1:6" ht="25.5" customHeight="1">
      <c r="A40" s="1073" t="s">
        <v>278</v>
      </c>
      <c r="B40" s="1074"/>
      <c r="C40" s="1075"/>
      <c r="D40" s="95"/>
      <c r="E40" s="95"/>
      <c r="F40" s="96"/>
    </row>
    <row r="41" spans="1:6" ht="12.75" customHeight="1">
      <c r="A41" s="1073" t="s">
        <v>279</v>
      </c>
      <c r="B41" s="1074"/>
      <c r="C41" s="1075"/>
      <c r="D41" s="95"/>
      <c r="E41" s="95"/>
      <c r="F41" s="96"/>
    </row>
    <row r="42" spans="1:6" ht="12.75">
      <c r="A42" s="1073" t="s">
        <v>280</v>
      </c>
      <c r="B42" s="1074"/>
      <c r="C42" s="1075"/>
      <c r="D42" s="97"/>
      <c r="E42" s="97"/>
      <c r="F42" s="98"/>
    </row>
    <row r="43" spans="1:6" ht="12.75">
      <c r="A43" s="1048" t="s">
        <v>281</v>
      </c>
      <c r="B43" s="1049"/>
      <c r="C43" s="1049"/>
      <c r="D43" s="1049"/>
      <c r="E43" s="1049"/>
      <c r="F43" s="99">
        <f>SUM(F36:F42)</f>
        <v>0</v>
      </c>
    </row>
    <row r="44" spans="1:7" s="52" customFormat="1" ht="13.5">
      <c r="A44" s="100"/>
      <c r="B44" s="1063"/>
      <c r="C44" s="1064"/>
      <c r="D44" s="1064"/>
      <c r="E44" s="1064"/>
      <c r="F44" s="102"/>
      <c r="G44" s="51"/>
    </row>
    <row r="45" spans="1:7" s="106" customFormat="1" ht="12.75">
      <c r="A45" s="103"/>
      <c r="B45" s="101" t="s">
        <v>282</v>
      </c>
      <c r="C45" s="101"/>
      <c r="D45" s="101"/>
      <c r="E45" s="101"/>
      <c r="F45" s="104"/>
      <c r="G45" s="105"/>
    </row>
    <row r="46" spans="1:7" s="52" customFormat="1" ht="13.5">
      <c r="A46" s="100"/>
      <c r="B46" s="1063"/>
      <c r="C46" s="1064"/>
      <c r="D46" s="1064"/>
      <c r="E46" s="1064"/>
      <c r="F46" s="102"/>
      <c r="G46" s="51"/>
    </row>
    <row r="47" spans="2:7" s="100" customFormat="1" ht="12.75">
      <c r="B47" s="107" t="s">
        <v>283</v>
      </c>
      <c r="C47" s="108"/>
      <c r="D47" s="1065"/>
      <c r="E47" s="1065"/>
      <c r="F47" s="109"/>
      <c r="G47" s="110"/>
    </row>
    <row r="48" spans="1:7" s="52" customFormat="1" ht="13.5">
      <c r="A48" s="100"/>
      <c r="B48" s="1063"/>
      <c r="C48" s="1064"/>
      <c r="D48" s="1064"/>
      <c r="E48" s="1064"/>
      <c r="F48" s="109"/>
      <c r="G48" s="51"/>
    </row>
    <row r="49" spans="2:6" ht="12.75">
      <c r="B49" s="4" t="s">
        <v>284</v>
      </c>
      <c r="C49" s="4"/>
      <c r="D49" s="4"/>
      <c r="E49" s="4"/>
      <c r="F49" s="10"/>
    </row>
    <row r="50" spans="2:7" ht="14.25" customHeight="1">
      <c r="B50" s="5"/>
      <c r="C50" s="5"/>
      <c r="D50" s="5"/>
      <c r="E50" s="5"/>
      <c r="F50" s="11"/>
      <c r="G50" s="2"/>
    </row>
    <row r="51" spans="2:7" ht="15">
      <c r="B51" s="5"/>
      <c r="C51" s="5"/>
      <c r="D51" s="5"/>
      <c r="E51" s="5"/>
      <c r="F51" s="12"/>
      <c r="G51" s="2"/>
    </row>
    <row r="52" spans="2:7" ht="15">
      <c r="B52" s="5"/>
      <c r="C52" s="5"/>
      <c r="D52" s="5"/>
      <c r="E52" s="5"/>
      <c r="F52" s="11"/>
      <c r="G52" s="2"/>
    </row>
  </sheetData>
  <sheetProtection/>
  <mergeCells count="44">
    <mergeCell ref="A16:B16"/>
    <mergeCell ref="A17:E17"/>
    <mergeCell ref="A10:B10"/>
    <mergeCell ref="A11:B11"/>
    <mergeCell ref="A12:B12"/>
    <mergeCell ref="A13:B13"/>
    <mergeCell ref="A1:F1"/>
    <mergeCell ref="A2:F3"/>
    <mergeCell ref="D5:F5"/>
    <mergeCell ref="A8:F8"/>
    <mergeCell ref="B30:C30"/>
    <mergeCell ref="B31:C31"/>
    <mergeCell ref="A14:B14"/>
    <mergeCell ref="A15:B15"/>
    <mergeCell ref="A18:F18"/>
    <mergeCell ref="B19:C19"/>
    <mergeCell ref="A20:A22"/>
    <mergeCell ref="B20:C20"/>
    <mergeCell ref="B21:C21"/>
    <mergeCell ref="B22:C22"/>
    <mergeCell ref="A36:F36"/>
    <mergeCell ref="B37:C37"/>
    <mergeCell ref="A23:E23"/>
    <mergeCell ref="A24:A34"/>
    <mergeCell ref="B24:C24"/>
    <mergeCell ref="B25:C25"/>
    <mergeCell ref="A38:C38"/>
    <mergeCell ref="A39:C39"/>
    <mergeCell ref="B26:C26"/>
    <mergeCell ref="B27:C27"/>
    <mergeCell ref="B28:C28"/>
    <mergeCell ref="B29:C29"/>
    <mergeCell ref="B32:C32"/>
    <mergeCell ref="B33:C33"/>
    <mergeCell ref="A40:C40"/>
    <mergeCell ref="A41:C41"/>
    <mergeCell ref="B34:C34"/>
    <mergeCell ref="A35:E35"/>
    <mergeCell ref="A42:C42"/>
    <mergeCell ref="B48:E48"/>
    <mergeCell ref="A43:E43"/>
    <mergeCell ref="B44:E44"/>
    <mergeCell ref="B46:E46"/>
    <mergeCell ref="D47:E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0"/>
  <sheetViews>
    <sheetView tabSelected="1" zoomScale="130" zoomScaleNormal="130" zoomScalePageLayoutView="0" workbookViewId="0" topLeftCell="A52">
      <selection activeCell="A121" sqref="A121:H121"/>
    </sheetView>
  </sheetViews>
  <sheetFormatPr defaultColWidth="0" defaultRowHeight="12" customHeight="1" zeroHeight="1"/>
  <cols>
    <col min="1" max="2" width="9.125" style="519" customWidth="1"/>
    <col min="3" max="3" width="11.375" style="519" customWidth="1"/>
    <col min="4" max="4" width="11.125" style="519" customWidth="1"/>
    <col min="5" max="5" width="10.625" style="519" customWidth="1"/>
    <col min="6" max="8" width="9.125" style="519" customWidth="1"/>
    <col min="9" max="9" width="15.00390625" style="519" customWidth="1"/>
    <col min="10" max="10" width="1.25" style="509" customWidth="1"/>
    <col min="11" max="16384" width="9.125" style="502" hidden="1" customWidth="1"/>
  </cols>
  <sheetData>
    <row r="1" spans="1:9" ht="19.5" customHeight="1">
      <c r="A1" s="502"/>
      <c r="B1" s="502"/>
      <c r="C1" s="502"/>
      <c r="D1" s="502"/>
      <c r="E1" s="536" t="s">
        <v>897</v>
      </c>
      <c r="F1" s="536"/>
      <c r="G1" s="536"/>
      <c r="H1" s="536"/>
      <c r="I1" s="536"/>
    </row>
    <row r="2" spans="1:9" ht="18" customHeight="1">
      <c r="A2" s="502"/>
      <c r="B2" s="502"/>
      <c r="C2" s="502"/>
      <c r="D2" s="502"/>
      <c r="E2" s="583" t="s">
        <v>900</v>
      </c>
      <c r="F2" s="583"/>
      <c r="G2" s="583"/>
      <c r="H2" s="583"/>
      <c r="I2" s="583"/>
    </row>
    <row r="3" spans="1:9" ht="17.25" customHeight="1">
      <c r="A3" s="502"/>
      <c r="B3" s="502"/>
      <c r="C3" s="502"/>
      <c r="D3" s="502"/>
      <c r="E3" s="583" t="s">
        <v>901</v>
      </c>
      <c r="F3" s="583"/>
      <c r="G3" s="583"/>
      <c r="H3" s="583"/>
      <c r="I3" s="583"/>
    </row>
    <row r="4" spans="1:9" ht="17.25" customHeight="1">
      <c r="A4" s="502"/>
      <c r="B4" s="502"/>
      <c r="C4" s="502"/>
      <c r="D4" s="502"/>
      <c r="E4" s="583" t="s">
        <v>902</v>
      </c>
      <c r="F4" s="583"/>
      <c r="G4" s="583"/>
      <c r="H4" s="583"/>
      <c r="I4" s="583"/>
    </row>
    <row r="5" spans="1:9" ht="14.25" customHeight="1">
      <c r="A5" s="502"/>
      <c r="B5" s="502"/>
      <c r="C5" s="502"/>
      <c r="D5" s="502"/>
      <c r="E5" s="583" t="s">
        <v>903</v>
      </c>
      <c r="F5" s="583"/>
      <c r="G5" s="583"/>
      <c r="H5" s="583"/>
      <c r="I5" s="583"/>
    </row>
    <row r="6" spans="1:9" ht="14.25" customHeight="1">
      <c r="A6" s="502"/>
      <c r="B6" s="502"/>
      <c r="C6" s="502"/>
      <c r="D6" s="502"/>
      <c r="E6" s="508"/>
      <c r="F6" s="508"/>
      <c r="G6" s="508"/>
      <c r="H6" s="508"/>
      <c r="I6" s="508"/>
    </row>
    <row r="7" spans="1:10" ht="19.5" customHeight="1">
      <c r="A7" s="503" t="s">
        <v>647</v>
      </c>
      <c r="B7" s="503"/>
      <c r="C7" s="504">
        <v>42736</v>
      </c>
      <c r="D7" s="502"/>
      <c r="E7" s="536" t="s">
        <v>898</v>
      </c>
      <c r="F7" s="536"/>
      <c r="G7" s="536"/>
      <c r="H7" s="536"/>
      <c r="I7" s="536"/>
      <c r="J7" s="504">
        <v>42736</v>
      </c>
    </row>
    <row r="8" spans="1:10" ht="12.75">
      <c r="A8" s="503" t="s">
        <v>648</v>
      </c>
      <c r="B8" s="505" t="s">
        <v>673</v>
      </c>
      <c r="C8" s="504">
        <v>42826</v>
      </c>
      <c r="D8" s="502"/>
      <c r="E8" s="536"/>
      <c r="F8" s="536"/>
      <c r="G8" s="536"/>
      <c r="H8" s="536"/>
      <c r="I8" s="536"/>
      <c r="J8" s="504">
        <v>42826</v>
      </c>
    </row>
    <row r="9" spans="1:10" ht="12.75">
      <c r="A9" s="503" t="s">
        <v>649</v>
      </c>
      <c r="B9" s="505" t="s">
        <v>674</v>
      </c>
      <c r="C9" s="504">
        <v>42917</v>
      </c>
      <c r="D9" s="502"/>
      <c r="E9" s="536"/>
      <c r="F9" s="536"/>
      <c r="G9" s="536"/>
      <c r="H9" s="536"/>
      <c r="I9" s="536"/>
      <c r="J9" s="504">
        <v>42917</v>
      </c>
    </row>
    <row r="10" spans="1:10" ht="12.75">
      <c r="A10" s="503" t="s">
        <v>650</v>
      </c>
      <c r="B10" s="503" t="s">
        <v>711</v>
      </c>
      <c r="C10" s="504">
        <v>43009</v>
      </c>
      <c r="D10" s="502"/>
      <c r="E10" s="536"/>
      <c r="F10" s="536"/>
      <c r="G10" s="536"/>
      <c r="H10" s="536"/>
      <c r="I10" s="536"/>
      <c r="J10" s="504">
        <v>43009</v>
      </c>
    </row>
    <row r="11" spans="1:10" ht="12.75">
      <c r="A11" s="503" t="s">
        <v>651</v>
      </c>
      <c r="B11" s="503" t="s">
        <v>712</v>
      </c>
      <c r="C11" s="504">
        <v>43101</v>
      </c>
      <c r="D11" s="502"/>
      <c r="E11" s="536"/>
      <c r="F11" s="536"/>
      <c r="G11" s="536"/>
      <c r="H11" s="536"/>
      <c r="I11" s="536"/>
      <c r="J11" s="504">
        <v>43101</v>
      </c>
    </row>
    <row r="12" spans="1:10" ht="27" customHeight="1">
      <c r="A12" s="503" t="s">
        <v>848</v>
      </c>
      <c r="B12" s="503"/>
      <c r="C12" s="503"/>
      <c r="D12" s="502"/>
      <c r="E12" s="536"/>
      <c r="F12" s="536"/>
      <c r="G12" s="536"/>
      <c r="H12" s="536"/>
      <c r="I12" s="536"/>
      <c r="J12" s="529">
        <v>43191</v>
      </c>
    </row>
    <row r="13" spans="1:10" ht="12.75">
      <c r="A13" s="537" t="s">
        <v>899</v>
      </c>
      <c r="B13" s="538"/>
      <c r="C13" s="538"/>
      <c r="D13" s="538"/>
      <c r="E13" s="538"/>
      <c r="F13" s="538"/>
      <c r="G13" s="538"/>
      <c r="H13" s="538"/>
      <c r="I13" s="538"/>
      <c r="J13" s="529">
        <v>43282</v>
      </c>
    </row>
    <row r="14" spans="1:10" ht="12.75">
      <c r="A14" s="538"/>
      <c r="B14" s="538"/>
      <c r="C14" s="538"/>
      <c r="D14" s="538"/>
      <c r="E14" s="538"/>
      <c r="F14" s="538"/>
      <c r="G14" s="538"/>
      <c r="H14" s="538"/>
      <c r="I14" s="538"/>
      <c r="J14" s="529">
        <v>43374</v>
      </c>
    </row>
    <row r="15" spans="1:10" ht="12.75">
      <c r="A15" s="538"/>
      <c r="B15" s="538"/>
      <c r="C15" s="538"/>
      <c r="D15" s="538"/>
      <c r="E15" s="538"/>
      <c r="F15" s="538"/>
      <c r="G15" s="538"/>
      <c r="H15" s="538"/>
      <c r="I15" s="538"/>
      <c r="J15" s="529">
        <v>43466</v>
      </c>
    </row>
    <row r="16" spans="1:10" ht="93" customHeight="1">
      <c r="A16" s="538"/>
      <c r="B16" s="538"/>
      <c r="C16" s="538"/>
      <c r="D16" s="538"/>
      <c r="E16" s="538"/>
      <c r="F16" s="538"/>
      <c r="G16" s="538"/>
      <c r="H16" s="538"/>
      <c r="I16" s="538"/>
      <c r="J16" s="529">
        <v>43556</v>
      </c>
    </row>
    <row r="17" spans="1:10" ht="15.75">
      <c r="A17" s="545" t="s">
        <v>896</v>
      </c>
      <c r="B17" s="545"/>
      <c r="C17" s="545"/>
      <c r="D17" s="545"/>
      <c r="E17" s="545"/>
      <c r="F17" s="545"/>
      <c r="G17" s="545"/>
      <c r="H17" s="545"/>
      <c r="I17" s="545"/>
      <c r="J17" s="530">
        <v>43647</v>
      </c>
    </row>
    <row r="18" spans="1:10" ht="34.5" customHeight="1">
      <c r="A18" s="539" t="s">
        <v>888</v>
      </c>
      <c r="B18" s="539"/>
      <c r="C18" s="539"/>
      <c r="D18" s="539"/>
      <c r="E18" s="539"/>
      <c r="F18" s="539"/>
      <c r="G18" s="539"/>
      <c r="H18" s="539"/>
      <c r="I18" s="539"/>
      <c r="J18" s="531">
        <v>43739</v>
      </c>
    </row>
    <row r="19" spans="1:10" ht="12.75">
      <c r="A19" s="540"/>
      <c r="B19" s="540"/>
      <c r="C19" s="540"/>
      <c r="D19" s="540"/>
      <c r="E19" s="540"/>
      <c r="F19" s="540"/>
      <c r="G19" s="540"/>
      <c r="H19" s="540"/>
      <c r="I19" s="540"/>
      <c r="J19" s="531">
        <v>43831</v>
      </c>
    </row>
    <row r="20" spans="1:10" ht="3.75" customHeight="1">
      <c r="A20" s="540"/>
      <c r="B20" s="540"/>
      <c r="C20" s="540"/>
      <c r="D20" s="540"/>
      <c r="E20" s="540"/>
      <c r="F20" s="540"/>
      <c r="G20" s="540"/>
      <c r="H20" s="540"/>
      <c r="I20" s="540"/>
      <c r="J20" s="531">
        <v>43922</v>
      </c>
    </row>
    <row r="21" spans="1:10" ht="12.75">
      <c r="A21" s="541" t="s">
        <v>889</v>
      </c>
      <c r="B21" s="541"/>
      <c r="C21" s="541"/>
      <c r="D21" s="541"/>
      <c r="E21" s="541"/>
      <c r="F21" s="541"/>
      <c r="G21" s="541"/>
      <c r="H21" s="541"/>
      <c r="I21" s="541"/>
      <c r="J21" s="531">
        <v>44013</v>
      </c>
    </row>
    <row r="22" spans="1:10" ht="12.75">
      <c r="A22" s="543"/>
      <c r="B22" s="543"/>
      <c r="C22" s="543"/>
      <c r="D22" s="543"/>
      <c r="E22" s="543"/>
      <c r="F22" s="543"/>
      <c r="G22" s="543"/>
      <c r="H22" s="543"/>
      <c r="I22" s="543"/>
      <c r="J22" s="532">
        <v>44105</v>
      </c>
    </row>
    <row r="23" spans="1:10" ht="12.75">
      <c r="A23" s="543"/>
      <c r="B23" s="543"/>
      <c r="C23" s="543"/>
      <c r="D23" s="543"/>
      <c r="E23" s="543"/>
      <c r="F23" s="543"/>
      <c r="G23" s="543"/>
      <c r="H23" s="543"/>
      <c r="I23" s="543"/>
      <c r="J23" s="532">
        <v>44197</v>
      </c>
    </row>
    <row r="24" spans="1:10" ht="12.75">
      <c r="A24" s="539" t="s">
        <v>670</v>
      </c>
      <c r="B24" s="539"/>
      <c r="C24" s="539"/>
      <c r="D24" s="543"/>
      <c r="E24" s="543"/>
      <c r="F24" s="543"/>
      <c r="G24" s="543"/>
      <c r="H24" s="543"/>
      <c r="I24" s="543"/>
      <c r="J24" s="532">
        <v>44287</v>
      </c>
    </row>
    <row r="25" spans="1:10" ht="16.5" customHeight="1">
      <c r="A25" s="539" t="s">
        <v>890</v>
      </c>
      <c r="B25" s="539"/>
      <c r="C25" s="539"/>
      <c r="D25" s="539"/>
      <c r="E25" s="539"/>
      <c r="F25" s="539"/>
      <c r="G25" s="539"/>
      <c r="H25" s="539"/>
      <c r="I25" s="539"/>
      <c r="J25" s="532">
        <v>44378</v>
      </c>
    </row>
    <row r="26" spans="1:10" ht="15" customHeight="1">
      <c r="A26" s="539"/>
      <c r="B26" s="539"/>
      <c r="C26" s="539"/>
      <c r="D26" s="539"/>
      <c r="E26" s="539"/>
      <c r="F26" s="539"/>
      <c r="G26" s="539"/>
      <c r="H26" s="539"/>
      <c r="I26" s="539"/>
      <c r="J26" s="532">
        <v>44470</v>
      </c>
    </row>
    <row r="27" spans="1:10" ht="12.75">
      <c r="A27" s="575" t="s">
        <v>793</v>
      </c>
      <c r="B27" s="576"/>
      <c r="C27" s="577"/>
      <c r="D27" s="581"/>
      <c r="E27" s="581"/>
      <c r="F27" s="581"/>
      <c r="G27" s="581"/>
      <c r="H27" s="581"/>
      <c r="I27" s="581"/>
      <c r="J27" s="532">
        <v>44562</v>
      </c>
    </row>
    <row r="28" spans="1:10" ht="12.75">
      <c r="A28" s="578"/>
      <c r="B28" s="579"/>
      <c r="C28" s="580"/>
      <c r="D28" s="582"/>
      <c r="E28" s="582"/>
      <c r="F28" s="582"/>
      <c r="G28" s="582"/>
      <c r="H28" s="582"/>
      <c r="I28" s="582"/>
      <c r="J28" s="533"/>
    </row>
    <row r="29" spans="1:10" ht="24" customHeight="1">
      <c r="A29" s="541" t="s">
        <v>671</v>
      </c>
      <c r="B29" s="541"/>
      <c r="C29" s="541"/>
      <c r="D29" s="543"/>
      <c r="E29" s="543"/>
      <c r="F29" s="543"/>
      <c r="G29" s="543"/>
      <c r="H29" s="543"/>
      <c r="I29" s="543"/>
      <c r="J29" s="510"/>
    </row>
    <row r="30" spans="1:10" ht="12.75">
      <c r="A30" s="541" t="s">
        <v>672</v>
      </c>
      <c r="B30" s="541"/>
      <c r="C30" s="541"/>
      <c r="D30" s="541"/>
      <c r="E30" s="541"/>
      <c r="F30" s="541"/>
      <c r="G30" s="541"/>
      <c r="H30" s="541"/>
      <c r="I30" s="541"/>
      <c r="J30" s="510"/>
    </row>
    <row r="31" spans="1:10" ht="19.5" customHeight="1">
      <c r="A31" s="543"/>
      <c r="B31" s="543"/>
      <c r="C31" s="543"/>
      <c r="D31" s="543"/>
      <c r="E31" s="543"/>
      <c r="F31" s="543"/>
      <c r="G31" s="543"/>
      <c r="H31" s="543"/>
      <c r="I31" s="543"/>
      <c r="J31" s="510"/>
    </row>
    <row r="32" spans="1:10" ht="12.75" customHeight="1">
      <c r="A32" s="541" t="s">
        <v>675</v>
      </c>
      <c r="B32" s="541"/>
      <c r="C32" s="541"/>
      <c r="D32" s="541"/>
      <c r="E32" s="541"/>
      <c r="F32" s="541"/>
      <c r="G32" s="541"/>
      <c r="H32" s="541"/>
      <c r="I32" s="541"/>
      <c r="J32" s="510"/>
    </row>
    <row r="33" spans="1:10" ht="12.75">
      <c r="A33" s="541"/>
      <c r="B33" s="541"/>
      <c r="C33" s="541"/>
      <c r="D33" s="541"/>
      <c r="E33" s="541"/>
      <c r="F33" s="541"/>
      <c r="G33" s="541"/>
      <c r="H33" s="541"/>
      <c r="I33" s="541"/>
      <c r="J33" s="510"/>
    </row>
    <row r="34" spans="1:10" ht="30.75" customHeight="1">
      <c r="A34" s="543"/>
      <c r="B34" s="543"/>
      <c r="C34" s="543"/>
      <c r="D34" s="543"/>
      <c r="E34" s="543"/>
      <c r="F34" s="543"/>
      <c r="G34" s="543"/>
      <c r="H34" s="543"/>
      <c r="I34" s="543"/>
      <c r="J34" s="510"/>
    </row>
    <row r="35" spans="1:10" ht="30.75" customHeight="1">
      <c r="A35" s="541" t="s">
        <v>726</v>
      </c>
      <c r="B35" s="541"/>
      <c r="C35" s="541"/>
      <c r="D35" s="543"/>
      <c r="E35" s="543"/>
      <c r="F35" s="543"/>
      <c r="G35" s="543"/>
      <c r="H35" s="543"/>
      <c r="I35" s="543"/>
      <c r="J35" s="510"/>
    </row>
    <row r="36" spans="1:10" ht="30" customHeight="1">
      <c r="A36" s="541" t="s">
        <v>725</v>
      </c>
      <c r="B36" s="541"/>
      <c r="C36" s="541"/>
      <c r="D36" s="543"/>
      <c r="E36" s="543"/>
      <c r="F36" s="543"/>
      <c r="G36" s="543"/>
      <c r="H36" s="543"/>
      <c r="I36" s="543"/>
      <c r="J36" s="510"/>
    </row>
    <row r="37" spans="1:10" ht="61.5" customHeight="1">
      <c r="A37" s="541" t="s">
        <v>724</v>
      </c>
      <c r="B37" s="541"/>
      <c r="C37" s="541"/>
      <c r="D37" s="543"/>
      <c r="E37" s="543"/>
      <c r="F37" s="543"/>
      <c r="G37" s="543"/>
      <c r="H37" s="543"/>
      <c r="I37" s="543"/>
      <c r="J37" s="510"/>
    </row>
    <row r="38" spans="1:10" ht="75" customHeight="1">
      <c r="A38" s="539" t="s">
        <v>676</v>
      </c>
      <c r="B38" s="539"/>
      <c r="C38" s="539"/>
      <c r="D38" s="543"/>
      <c r="E38" s="543"/>
      <c r="F38" s="543"/>
      <c r="G38" s="543"/>
      <c r="H38" s="543"/>
      <c r="I38" s="543"/>
      <c r="J38" s="510"/>
    </row>
    <row r="39" spans="1:10" ht="84" customHeight="1">
      <c r="A39" s="539" t="s">
        <v>891</v>
      </c>
      <c r="B39" s="539"/>
      <c r="C39" s="539"/>
      <c r="D39" s="546"/>
      <c r="E39" s="543"/>
      <c r="F39" s="543"/>
      <c r="G39" s="543"/>
      <c r="H39" s="543"/>
      <c r="I39" s="543"/>
      <c r="J39" s="510"/>
    </row>
    <row r="40" spans="1:10" ht="25.5" customHeight="1">
      <c r="A40" s="539" t="s">
        <v>717</v>
      </c>
      <c r="B40" s="539"/>
      <c r="C40" s="539"/>
      <c r="D40" s="539"/>
      <c r="E40" s="539"/>
      <c r="F40" s="539"/>
      <c r="G40" s="539"/>
      <c r="H40" s="539"/>
      <c r="I40" s="539"/>
      <c r="J40" s="510"/>
    </row>
    <row r="41" spans="1:10" ht="36.75" customHeight="1">
      <c r="A41" s="544" t="s">
        <v>715</v>
      </c>
      <c r="B41" s="544"/>
      <c r="C41" s="544"/>
      <c r="D41" s="544"/>
      <c r="E41" s="544" t="s">
        <v>818</v>
      </c>
      <c r="F41" s="544"/>
      <c r="G41" s="544"/>
      <c r="H41" s="544"/>
      <c r="I41" s="517" t="s">
        <v>716</v>
      </c>
      <c r="J41" s="510"/>
    </row>
    <row r="42" spans="1:10" ht="23.25" customHeight="1">
      <c r="A42" s="543"/>
      <c r="B42" s="543"/>
      <c r="C42" s="543"/>
      <c r="D42" s="543"/>
      <c r="E42" s="542"/>
      <c r="F42" s="542"/>
      <c r="G42" s="542"/>
      <c r="H42" s="542"/>
      <c r="I42" s="523"/>
      <c r="J42" s="510"/>
    </row>
    <row r="43" spans="1:10" ht="23.25" customHeight="1">
      <c r="A43" s="543"/>
      <c r="B43" s="543"/>
      <c r="C43" s="543"/>
      <c r="D43" s="543"/>
      <c r="E43" s="542"/>
      <c r="F43" s="542"/>
      <c r="G43" s="542"/>
      <c r="H43" s="542"/>
      <c r="I43" s="523"/>
      <c r="J43" s="510"/>
    </row>
    <row r="44" spans="1:10" ht="23.25" customHeight="1">
      <c r="A44" s="543"/>
      <c r="B44" s="543"/>
      <c r="C44" s="543"/>
      <c r="D44" s="543"/>
      <c r="E44" s="542"/>
      <c r="F44" s="542"/>
      <c r="G44" s="542"/>
      <c r="H44" s="542"/>
      <c r="I44" s="514"/>
      <c r="J44" s="510"/>
    </row>
    <row r="45" spans="1:10" ht="23.25" customHeight="1">
      <c r="A45" s="543"/>
      <c r="B45" s="543"/>
      <c r="C45" s="543"/>
      <c r="D45" s="543"/>
      <c r="E45" s="542"/>
      <c r="F45" s="542"/>
      <c r="G45" s="542"/>
      <c r="H45" s="542"/>
      <c r="I45" s="514"/>
      <c r="J45" s="510"/>
    </row>
    <row r="46" spans="1:10" ht="23.25" customHeight="1">
      <c r="A46" s="543"/>
      <c r="B46" s="543"/>
      <c r="C46" s="543"/>
      <c r="D46" s="543"/>
      <c r="E46" s="542"/>
      <c r="F46" s="542"/>
      <c r="G46" s="542"/>
      <c r="H46" s="542"/>
      <c r="I46" s="514"/>
      <c r="J46" s="510"/>
    </row>
    <row r="47" spans="1:10" ht="23.25" customHeight="1">
      <c r="A47" s="543"/>
      <c r="B47" s="543"/>
      <c r="C47" s="543"/>
      <c r="D47" s="543"/>
      <c r="E47" s="542"/>
      <c r="F47" s="542"/>
      <c r="G47" s="542"/>
      <c r="H47" s="542"/>
      <c r="I47" s="514"/>
      <c r="J47" s="510"/>
    </row>
    <row r="48" spans="1:10" ht="21.75" customHeight="1">
      <c r="A48" s="543"/>
      <c r="B48" s="543"/>
      <c r="C48" s="543"/>
      <c r="D48" s="543"/>
      <c r="E48" s="542"/>
      <c r="F48" s="542"/>
      <c r="G48" s="542"/>
      <c r="H48" s="542"/>
      <c r="I48" s="514"/>
      <c r="J48" s="510"/>
    </row>
    <row r="49" spans="1:10" ht="22.5" customHeight="1">
      <c r="A49" s="543"/>
      <c r="B49" s="543"/>
      <c r="C49" s="543"/>
      <c r="D49" s="543"/>
      <c r="E49" s="542"/>
      <c r="F49" s="542"/>
      <c r="G49" s="542"/>
      <c r="H49" s="542"/>
      <c r="I49" s="514"/>
      <c r="J49" s="510"/>
    </row>
    <row r="50" spans="1:10" ht="24" customHeight="1">
      <c r="A50" s="539" t="s">
        <v>718</v>
      </c>
      <c r="B50" s="539"/>
      <c r="C50" s="539"/>
      <c r="D50" s="539"/>
      <c r="E50" s="539"/>
      <c r="F50" s="539"/>
      <c r="G50" s="539"/>
      <c r="H50" s="539"/>
      <c r="I50" s="539"/>
      <c r="J50" s="510"/>
    </row>
    <row r="51" spans="1:10" ht="25.5" customHeight="1">
      <c r="A51" s="541" t="s">
        <v>819</v>
      </c>
      <c r="B51" s="541"/>
      <c r="C51" s="541"/>
      <c r="D51" s="543"/>
      <c r="E51" s="543"/>
      <c r="F51" s="543"/>
      <c r="G51" s="543"/>
      <c r="H51" s="543"/>
      <c r="I51" s="543"/>
      <c r="J51" s="510"/>
    </row>
    <row r="52" spans="1:10" ht="12.75">
      <c r="A52" s="541" t="s">
        <v>677</v>
      </c>
      <c r="B52" s="541"/>
      <c r="C52" s="541"/>
      <c r="D52" s="542"/>
      <c r="E52" s="542"/>
      <c r="F52" s="542"/>
      <c r="G52" s="542"/>
      <c r="H52" s="542"/>
      <c r="I52" s="542"/>
      <c r="J52" s="510"/>
    </row>
    <row r="53" spans="1:10" ht="12.75">
      <c r="A53" s="541" t="s">
        <v>678</v>
      </c>
      <c r="B53" s="541"/>
      <c r="C53" s="541"/>
      <c r="D53" s="542"/>
      <c r="E53" s="542"/>
      <c r="F53" s="542"/>
      <c r="G53" s="542"/>
      <c r="H53" s="542"/>
      <c r="I53" s="542"/>
      <c r="J53" s="510"/>
    </row>
    <row r="54" spans="1:10" ht="12.75">
      <c r="A54" s="541" t="s">
        <v>679</v>
      </c>
      <c r="B54" s="541"/>
      <c r="C54" s="541"/>
      <c r="D54" s="548"/>
      <c r="E54" s="543"/>
      <c r="F54" s="543"/>
      <c r="G54" s="543"/>
      <c r="H54" s="543"/>
      <c r="I54" s="543"/>
      <c r="J54" s="510"/>
    </row>
    <row r="55" spans="1:10" ht="12.75">
      <c r="A55" s="541" t="s">
        <v>680</v>
      </c>
      <c r="B55" s="541"/>
      <c r="C55" s="541"/>
      <c r="D55" s="543"/>
      <c r="E55" s="543"/>
      <c r="F55" s="543"/>
      <c r="G55" s="543"/>
      <c r="H55" s="543"/>
      <c r="I55" s="543"/>
      <c r="J55" s="510"/>
    </row>
    <row r="56" spans="1:10" ht="12.75">
      <c r="A56" s="541" t="s">
        <v>681</v>
      </c>
      <c r="B56" s="541"/>
      <c r="C56" s="541"/>
      <c r="D56" s="542"/>
      <c r="E56" s="542"/>
      <c r="F56" s="542"/>
      <c r="G56" s="542"/>
      <c r="H56" s="542"/>
      <c r="I56" s="542"/>
      <c r="J56" s="510"/>
    </row>
    <row r="57" spans="1:10" ht="12.75">
      <c r="A57" s="541"/>
      <c r="B57" s="541"/>
      <c r="C57" s="541"/>
      <c r="D57" s="542"/>
      <c r="E57" s="542"/>
      <c r="F57" s="542"/>
      <c r="G57" s="542"/>
      <c r="H57" s="542"/>
      <c r="I57" s="542"/>
      <c r="J57" s="510"/>
    </row>
    <row r="58" spans="1:10" ht="28.5" customHeight="1">
      <c r="A58" s="541"/>
      <c r="B58" s="541"/>
      <c r="C58" s="541"/>
      <c r="D58" s="542"/>
      <c r="E58" s="542"/>
      <c r="F58" s="542"/>
      <c r="G58" s="542"/>
      <c r="H58" s="542"/>
      <c r="I58" s="542"/>
      <c r="J58" s="510"/>
    </row>
    <row r="59" spans="1:10" ht="21" customHeight="1">
      <c r="A59" s="541" t="s">
        <v>682</v>
      </c>
      <c r="B59" s="541"/>
      <c r="C59" s="541"/>
      <c r="D59" s="543"/>
      <c r="E59" s="543"/>
      <c r="F59" s="543"/>
      <c r="G59" s="543"/>
      <c r="H59" s="543"/>
      <c r="I59" s="543"/>
      <c r="J59" s="510"/>
    </row>
    <row r="60" spans="1:10" ht="12.75">
      <c r="A60" s="541" t="s">
        <v>683</v>
      </c>
      <c r="B60" s="541"/>
      <c r="C60" s="541"/>
      <c r="D60" s="543"/>
      <c r="E60" s="543"/>
      <c r="F60" s="543"/>
      <c r="G60" s="543"/>
      <c r="H60" s="543"/>
      <c r="I60" s="543"/>
      <c r="J60" s="510"/>
    </row>
    <row r="61" spans="1:10" ht="32.25" customHeight="1">
      <c r="A61" s="541" t="s">
        <v>693</v>
      </c>
      <c r="B61" s="541"/>
      <c r="C61" s="541"/>
      <c r="D61" s="543"/>
      <c r="E61" s="543"/>
      <c r="F61" s="543"/>
      <c r="G61" s="543"/>
      <c r="H61" s="543"/>
      <c r="I61" s="543"/>
      <c r="J61" s="510"/>
    </row>
    <row r="62" spans="1:10" ht="12.75">
      <c r="A62" s="539" t="s">
        <v>719</v>
      </c>
      <c r="B62" s="539"/>
      <c r="C62" s="539"/>
      <c r="D62" s="539"/>
      <c r="E62" s="539"/>
      <c r="F62" s="539"/>
      <c r="G62" s="539"/>
      <c r="H62" s="539"/>
      <c r="I62" s="539"/>
      <c r="J62" s="510"/>
    </row>
    <row r="63" spans="1:10" ht="24" customHeight="1">
      <c r="A63" s="541" t="s">
        <v>820</v>
      </c>
      <c r="B63" s="541"/>
      <c r="C63" s="541"/>
      <c r="D63" s="540"/>
      <c r="E63" s="540"/>
      <c r="F63" s="540"/>
      <c r="G63" s="540"/>
      <c r="H63" s="540"/>
      <c r="I63" s="540"/>
      <c r="J63" s="510"/>
    </row>
    <row r="64" spans="1:10" ht="12.75">
      <c r="A64" s="541" t="s">
        <v>677</v>
      </c>
      <c r="B64" s="541"/>
      <c r="C64" s="541"/>
      <c r="D64" s="549"/>
      <c r="E64" s="549"/>
      <c r="F64" s="549"/>
      <c r="G64" s="549"/>
      <c r="H64" s="549"/>
      <c r="I64" s="549"/>
      <c r="J64" s="510"/>
    </row>
    <row r="65" spans="1:10" ht="12.75">
      <c r="A65" s="541" t="s">
        <v>678</v>
      </c>
      <c r="B65" s="541"/>
      <c r="C65" s="541"/>
      <c r="D65" s="549"/>
      <c r="E65" s="549"/>
      <c r="F65" s="549"/>
      <c r="G65" s="549"/>
      <c r="H65" s="549"/>
      <c r="I65" s="549"/>
      <c r="J65" s="510"/>
    </row>
    <row r="66" spans="1:10" ht="12.75">
      <c r="A66" s="541" t="s">
        <v>679</v>
      </c>
      <c r="B66" s="541"/>
      <c r="C66" s="541"/>
      <c r="D66" s="550"/>
      <c r="E66" s="540"/>
      <c r="F66" s="540"/>
      <c r="G66" s="540"/>
      <c r="H66" s="540"/>
      <c r="I66" s="540"/>
      <c r="J66" s="510"/>
    </row>
    <row r="67" spans="1:10" ht="12.75">
      <c r="A67" s="541" t="s">
        <v>680</v>
      </c>
      <c r="B67" s="541"/>
      <c r="C67" s="541"/>
      <c r="D67" s="540"/>
      <c r="E67" s="540"/>
      <c r="F67" s="540"/>
      <c r="G67" s="540"/>
      <c r="H67" s="540"/>
      <c r="I67" s="540"/>
      <c r="J67" s="510"/>
    </row>
    <row r="68" spans="1:10" ht="12.75">
      <c r="A68" s="541" t="s">
        <v>681</v>
      </c>
      <c r="B68" s="541"/>
      <c r="C68" s="541"/>
      <c r="D68" s="540"/>
      <c r="E68" s="540"/>
      <c r="F68" s="540"/>
      <c r="G68" s="540"/>
      <c r="H68" s="540"/>
      <c r="I68" s="540"/>
      <c r="J68" s="510"/>
    </row>
    <row r="69" spans="1:10" ht="12.75">
      <c r="A69" s="541"/>
      <c r="B69" s="541"/>
      <c r="C69" s="541"/>
      <c r="D69" s="540"/>
      <c r="E69" s="540"/>
      <c r="F69" s="540"/>
      <c r="G69" s="540"/>
      <c r="H69" s="540"/>
      <c r="I69" s="540"/>
      <c r="J69" s="510"/>
    </row>
    <row r="70" spans="1:10" ht="12.75">
      <c r="A70" s="541"/>
      <c r="B70" s="541"/>
      <c r="C70" s="541"/>
      <c r="D70" s="540"/>
      <c r="E70" s="540"/>
      <c r="F70" s="540"/>
      <c r="G70" s="540"/>
      <c r="H70" s="540"/>
      <c r="I70" s="540"/>
      <c r="J70" s="510"/>
    </row>
    <row r="71" spans="1:10" ht="12.75">
      <c r="A71" s="541" t="s">
        <v>682</v>
      </c>
      <c r="B71" s="541"/>
      <c r="C71" s="541"/>
      <c r="D71" s="540"/>
      <c r="E71" s="540"/>
      <c r="F71" s="540"/>
      <c r="G71" s="540"/>
      <c r="H71" s="540"/>
      <c r="I71" s="540"/>
      <c r="J71" s="510"/>
    </row>
    <row r="72" spans="1:10" ht="12.75">
      <c r="A72" s="541" t="s">
        <v>683</v>
      </c>
      <c r="B72" s="541"/>
      <c r="C72" s="541"/>
      <c r="D72" s="540"/>
      <c r="E72" s="540"/>
      <c r="F72" s="540"/>
      <c r="G72" s="540"/>
      <c r="H72" s="540"/>
      <c r="I72" s="540"/>
      <c r="J72" s="510"/>
    </row>
    <row r="73" spans="1:10" ht="33" customHeight="1">
      <c r="A73" s="541" t="s">
        <v>693</v>
      </c>
      <c r="B73" s="541"/>
      <c r="C73" s="541"/>
      <c r="D73" s="540"/>
      <c r="E73" s="540"/>
      <c r="F73" s="540"/>
      <c r="G73" s="540"/>
      <c r="H73" s="540"/>
      <c r="I73" s="540"/>
      <c r="J73" s="510"/>
    </row>
    <row r="74" spans="1:10" ht="12.75">
      <c r="A74" s="539" t="s">
        <v>918</v>
      </c>
      <c r="B74" s="539"/>
      <c r="C74" s="539"/>
      <c r="D74" s="539"/>
      <c r="E74" s="539"/>
      <c r="F74" s="539"/>
      <c r="G74" s="539"/>
      <c r="H74" s="539"/>
      <c r="I74" s="539"/>
      <c r="J74" s="510"/>
    </row>
    <row r="75" spans="1:10" ht="36.75" customHeight="1">
      <c r="A75" s="541" t="s">
        <v>915</v>
      </c>
      <c r="B75" s="541"/>
      <c r="C75" s="541"/>
      <c r="D75" s="543"/>
      <c r="E75" s="543"/>
      <c r="F75" s="543"/>
      <c r="G75" s="543"/>
      <c r="H75" s="543"/>
      <c r="I75" s="543"/>
      <c r="J75" s="510"/>
    </row>
    <row r="76" spans="1:10" ht="36.75" customHeight="1">
      <c r="A76" s="541" t="s">
        <v>916</v>
      </c>
      <c r="B76" s="541"/>
      <c r="C76" s="541"/>
      <c r="D76" s="543"/>
      <c r="E76" s="543"/>
      <c r="F76" s="543"/>
      <c r="G76" s="543"/>
      <c r="H76" s="543"/>
      <c r="I76" s="543"/>
      <c r="J76" s="510"/>
    </row>
    <row r="77" spans="1:10" ht="12.75">
      <c r="A77" s="541" t="s">
        <v>917</v>
      </c>
      <c r="B77" s="541"/>
      <c r="C77" s="541"/>
      <c r="D77" s="543"/>
      <c r="E77" s="543"/>
      <c r="F77" s="543"/>
      <c r="G77" s="543"/>
      <c r="H77" s="543"/>
      <c r="I77" s="543"/>
      <c r="J77" s="510"/>
    </row>
    <row r="78" spans="1:10" ht="86.25" customHeight="1">
      <c r="A78" s="539" t="s">
        <v>720</v>
      </c>
      <c r="B78" s="539"/>
      <c r="C78" s="539"/>
      <c r="D78" s="539"/>
      <c r="E78" s="539"/>
      <c r="F78" s="539"/>
      <c r="G78" s="539"/>
      <c r="H78" s="539"/>
      <c r="I78" s="539"/>
      <c r="J78" s="510"/>
    </row>
    <row r="79" spans="1:10" ht="23.25" customHeight="1">
      <c r="A79" s="539"/>
      <c r="B79" s="539"/>
      <c r="C79" s="539"/>
      <c r="D79" s="539"/>
      <c r="E79" s="539"/>
      <c r="F79" s="539"/>
      <c r="G79" s="539"/>
      <c r="H79" s="539"/>
      <c r="I79" s="539"/>
      <c r="J79" s="510"/>
    </row>
    <row r="80" spans="1:10" ht="12.75">
      <c r="A80" s="540"/>
      <c r="B80" s="540"/>
      <c r="C80" s="540"/>
      <c r="D80" s="540"/>
      <c r="E80" s="540"/>
      <c r="F80" s="540"/>
      <c r="G80" s="540"/>
      <c r="H80" s="540"/>
      <c r="I80" s="540"/>
      <c r="J80" s="510"/>
    </row>
    <row r="81" spans="1:10" ht="12.75">
      <c r="A81" s="539" t="s">
        <v>721</v>
      </c>
      <c r="B81" s="539"/>
      <c r="C81" s="539"/>
      <c r="D81" s="539"/>
      <c r="E81" s="539"/>
      <c r="F81" s="539"/>
      <c r="G81" s="539"/>
      <c r="H81" s="539"/>
      <c r="I81" s="539"/>
      <c r="J81" s="510"/>
    </row>
    <row r="82" spans="1:10" ht="16.5" customHeight="1">
      <c r="A82" s="541" t="s">
        <v>687</v>
      </c>
      <c r="B82" s="541"/>
      <c r="C82" s="541"/>
      <c r="D82" s="544" t="s">
        <v>686</v>
      </c>
      <c r="E82" s="544"/>
      <c r="F82" s="544"/>
      <c r="G82" s="544"/>
      <c r="H82" s="544"/>
      <c r="I82" s="544"/>
      <c r="J82" s="510"/>
    </row>
    <row r="83" spans="1:10" ht="12.75">
      <c r="A83" s="541" t="s">
        <v>684</v>
      </c>
      <c r="B83" s="541"/>
      <c r="C83" s="541"/>
      <c r="D83" s="551"/>
      <c r="E83" s="551"/>
      <c r="F83" s="551"/>
      <c r="G83" s="551"/>
      <c r="H83" s="551"/>
      <c r="I83" s="551"/>
      <c r="J83" s="510"/>
    </row>
    <row r="84" spans="1:10" ht="52.5" customHeight="1">
      <c r="A84" s="541" t="s">
        <v>685</v>
      </c>
      <c r="B84" s="541"/>
      <c r="C84" s="541"/>
      <c r="D84" s="551"/>
      <c r="E84" s="551"/>
      <c r="F84" s="551"/>
      <c r="G84" s="551"/>
      <c r="H84" s="551"/>
      <c r="I84" s="551"/>
      <c r="J84" s="510"/>
    </row>
    <row r="85" spans="1:10" ht="54" customHeight="1">
      <c r="A85" s="541" t="s">
        <v>688</v>
      </c>
      <c r="B85" s="541"/>
      <c r="C85" s="541"/>
      <c r="D85" s="551"/>
      <c r="E85" s="551"/>
      <c r="F85" s="551"/>
      <c r="G85" s="551"/>
      <c r="H85" s="551"/>
      <c r="I85" s="551"/>
      <c r="J85" s="510"/>
    </row>
    <row r="86" spans="1:10" ht="80.25" customHeight="1">
      <c r="A86" s="541" t="s">
        <v>689</v>
      </c>
      <c r="B86" s="541"/>
      <c r="C86" s="541"/>
      <c r="D86" s="551"/>
      <c r="E86" s="551"/>
      <c r="F86" s="551"/>
      <c r="G86" s="551"/>
      <c r="H86" s="551"/>
      <c r="I86" s="551"/>
      <c r="J86" s="510"/>
    </row>
    <row r="87" spans="1:10" ht="67.5" customHeight="1">
      <c r="A87" s="541" t="s">
        <v>690</v>
      </c>
      <c r="B87" s="541"/>
      <c r="C87" s="541"/>
      <c r="D87" s="551"/>
      <c r="E87" s="551"/>
      <c r="F87" s="551"/>
      <c r="G87" s="551"/>
      <c r="H87" s="551"/>
      <c r="I87" s="551"/>
      <c r="J87" s="510"/>
    </row>
    <row r="88" spans="1:10" ht="58.5" customHeight="1">
      <c r="A88" s="541" t="s">
        <v>691</v>
      </c>
      <c r="B88" s="541"/>
      <c r="C88" s="541"/>
      <c r="D88" s="551"/>
      <c r="E88" s="551"/>
      <c r="F88" s="551"/>
      <c r="G88" s="551"/>
      <c r="H88" s="551"/>
      <c r="I88" s="551"/>
      <c r="J88" s="510"/>
    </row>
    <row r="89" spans="1:10" ht="19.5" customHeight="1">
      <c r="A89" s="541" t="s">
        <v>692</v>
      </c>
      <c r="B89" s="541"/>
      <c r="C89" s="541"/>
      <c r="D89" s="551"/>
      <c r="E89" s="551"/>
      <c r="F89" s="551"/>
      <c r="G89" s="551"/>
      <c r="H89" s="551"/>
      <c r="I89" s="551"/>
      <c r="J89" s="510"/>
    </row>
    <row r="90" spans="1:10" ht="12.75">
      <c r="A90" s="539" t="s">
        <v>722</v>
      </c>
      <c r="B90" s="539"/>
      <c r="C90" s="539"/>
      <c r="D90" s="539"/>
      <c r="E90" s="539"/>
      <c r="F90" s="539"/>
      <c r="G90" s="539"/>
      <c r="H90" s="539"/>
      <c r="I90" s="539"/>
      <c r="J90" s="510"/>
    </row>
    <row r="91" spans="1:10" ht="60" customHeight="1">
      <c r="A91" s="544" t="s">
        <v>694</v>
      </c>
      <c r="B91" s="544"/>
      <c r="C91" s="544"/>
      <c r="D91" s="544"/>
      <c r="E91" s="544"/>
      <c r="F91" s="544"/>
      <c r="G91" s="544" t="s">
        <v>752</v>
      </c>
      <c r="H91" s="544"/>
      <c r="I91" s="544"/>
      <c r="J91" s="510"/>
    </row>
    <row r="92" spans="1:10" ht="56.25" customHeight="1">
      <c r="A92" s="541" t="s">
        <v>695</v>
      </c>
      <c r="B92" s="541"/>
      <c r="C92" s="541"/>
      <c r="D92" s="541"/>
      <c r="E92" s="541"/>
      <c r="F92" s="541"/>
      <c r="G92" s="543"/>
      <c r="H92" s="543"/>
      <c r="I92" s="543"/>
      <c r="J92" s="510"/>
    </row>
    <row r="93" spans="1:10" ht="84.75" customHeight="1">
      <c r="A93" s="541" t="s">
        <v>696</v>
      </c>
      <c r="B93" s="541"/>
      <c r="C93" s="541"/>
      <c r="D93" s="541"/>
      <c r="E93" s="541"/>
      <c r="F93" s="541"/>
      <c r="G93" s="543"/>
      <c r="H93" s="543"/>
      <c r="I93" s="543"/>
      <c r="J93" s="510"/>
    </row>
    <row r="94" spans="1:10" ht="65.25" customHeight="1">
      <c r="A94" s="541" t="s">
        <v>697</v>
      </c>
      <c r="B94" s="541"/>
      <c r="C94" s="541"/>
      <c r="D94" s="541"/>
      <c r="E94" s="541"/>
      <c r="F94" s="541"/>
      <c r="G94" s="543"/>
      <c r="H94" s="543"/>
      <c r="I94" s="543"/>
      <c r="J94" s="510"/>
    </row>
    <row r="95" spans="1:10" ht="12.75">
      <c r="A95" s="539" t="s">
        <v>723</v>
      </c>
      <c r="B95" s="539"/>
      <c r="C95" s="539"/>
      <c r="D95" s="539"/>
      <c r="E95" s="539"/>
      <c r="F95" s="539"/>
      <c r="G95" s="539"/>
      <c r="H95" s="539"/>
      <c r="I95" s="539"/>
      <c r="J95" s="510"/>
    </row>
    <row r="96" spans="1:10" ht="44.25" customHeight="1">
      <c r="A96" s="544" t="s">
        <v>698</v>
      </c>
      <c r="B96" s="544"/>
      <c r="C96" s="544"/>
      <c r="D96" s="544"/>
      <c r="E96" s="544"/>
      <c r="F96" s="544"/>
      <c r="G96" s="544" t="s">
        <v>752</v>
      </c>
      <c r="H96" s="544"/>
      <c r="I96" s="544"/>
      <c r="J96" s="510"/>
    </row>
    <row r="97" spans="1:10" ht="39" customHeight="1">
      <c r="A97" s="541" t="s">
        <v>699</v>
      </c>
      <c r="B97" s="541"/>
      <c r="C97" s="541"/>
      <c r="D97" s="541"/>
      <c r="E97" s="541"/>
      <c r="F97" s="541"/>
      <c r="G97" s="543"/>
      <c r="H97" s="543"/>
      <c r="I97" s="543"/>
      <c r="J97" s="510"/>
    </row>
    <row r="98" spans="1:10" ht="29.25" customHeight="1">
      <c r="A98" s="541" t="s">
        <v>700</v>
      </c>
      <c r="B98" s="541"/>
      <c r="C98" s="541"/>
      <c r="D98" s="541"/>
      <c r="E98" s="541"/>
      <c r="F98" s="541"/>
      <c r="G98" s="543"/>
      <c r="H98" s="543"/>
      <c r="I98" s="543"/>
      <c r="J98" s="510"/>
    </row>
    <row r="99" spans="1:10" ht="27.75" customHeight="1">
      <c r="A99" s="541" t="s">
        <v>701</v>
      </c>
      <c r="B99" s="541"/>
      <c r="C99" s="541"/>
      <c r="D99" s="541"/>
      <c r="E99" s="541"/>
      <c r="F99" s="541"/>
      <c r="G99" s="543"/>
      <c r="H99" s="543"/>
      <c r="I99" s="543"/>
      <c r="J99" s="510"/>
    </row>
    <row r="100" spans="1:10" ht="39.75" customHeight="1">
      <c r="A100" s="541" t="s">
        <v>702</v>
      </c>
      <c r="B100" s="541"/>
      <c r="C100" s="541"/>
      <c r="D100" s="541"/>
      <c r="E100" s="541"/>
      <c r="F100" s="541"/>
      <c r="G100" s="543"/>
      <c r="H100" s="543"/>
      <c r="I100" s="543"/>
      <c r="J100" s="510"/>
    </row>
    <row r="101" spans="1:10" ht="36" customHeight="1">
      <c r="A101" s="541" t="s">
        <v>703</v>
      </c>
      <c r="B101" s="541"/>
      <c r="C101" s="541"/>
      <c r="D101" s="541"/>
      <c r="E101" s="541"/>
      <c r="F101" s="541"/>
      <c r="G101" s="540"/>
      <c r="H101" s="540"/>
      <c r="I101" s="540"/>
      <c r="J101" s="510"/>
    </row>
    <row r="102" spans="1:10" ht="20.25" customHeight="1">
      <c r="A102" s="554" t="s">
        <v>704</v>
      </c>
      <c r="B102" s="554"/>
      <c r="C102" s="554"/>
      <c r="D102" s="554"/>
      <c r="E102" s="554"/>
      <c r="F102" s="554"/>
      <c r="G102" s="554"/>
      <c r="H102" s="554"/>
      <c r="I102" s="554"/>
      <c r="J102" s="510"/>
    </row>
    <row r="103" spans="1:10" ht="12.75">
      <c r="A103" s="552" t="s">
        <v>710</v>
      </c>
      <c r="B103" s="552"/>
      <c r="C103" s="552"/>
      <c r="D103" s="552"/>
      <c r="E103" s="552"/>
      <c r="F103" s="552"/>
      <c r="G103" s="553"/>
      <c r="H103" s="553"/>
      <c r="I103" s="553"/>
      <c r="J103" s="510"/>
    </row>
    <row r="104" spans="1:10" ht="12.75">
      <c r="A104" s="541" t="s">
        <v>753</v>
      </c>
      <c r="B104" s="541"/>
      <c r="C104" s="541"/>
      <c r="D104" s="549"/>
      <c r="E104" s="549"/>
      <c r="F104" s="549"/>
      <c r="G104" s="549"/>
      <c r="H104" s="549"/>
      <c r="I104" s="549"/>
      <c r="J104" s="510"/>
    </row>
    <row r="105" spans="1:10" ht="31.5" customHeight="1">
      <c r="A105" s="541"/>
      <c r="B105" s="541"/>
      <c r="C105" s="541"/>
      <c r="D105" s="549"/>
      <c r="E105" s="549"/>
      <c r="F105" s="549"/>
      <c r="G105" s="549"/>
      <c r="H105" s="549"/>
      <c r="I105" s="549"/>
      <c r="J105" s="510"/>
    </row>
    <row r="106" spans="1:10" ht="12.75">
      <c r="A106" s="541" t="s">
        <v>905</v>
      </c>
      <c r="B106" s="541"/>
      <c r="C106" s="541"/>
      <c r="D106" s="543"/>
      <c r="E106" s="543"/>
      <c r="F106" s="543"/>
      <c r="G106" s="543"/>
      <c r="H106" s="543"/>
      <c r="I106" s="543"/>
      <c r="J106" s="510"/>
    </row>
    <row r="107" spans="1:10" ht="15" customHeight="1">
      <c r="A107" s="541" t="s">
        <v>714</v>
      </c>
      <c r="B107" s="541"/>
      <c r="C107" s="541"/>
      <c r="D107" s="543"/>
      <c r="E107" s="543"/>
      <c r="F107" s="543"/>
      <c r="G107" s="543"/>
      <c r="H107" s="543"/>
      <c r="I107" s="543"/>
      <c r="J107" s="510"/>
    </row>
    <row r="108" spans="1:10" ht="12.75">
      <c r="A108" s="552" t="s">
        <v>906</v>
      </c>
      <c r="B108" s="552"/>
      <c r="C108" s="552"/>
      <c r="D108" s="552"/>
      <c r="E108" s="552"/>
      <c r="F108" s="552" t="s">
        <v>705</v>
      </c>
      <c r="G108" s="552"/>
      <c r="H108" s="552"/>
      <c r="I108" s="552"/>
      <c r="J108" s="510"/>
    </row>
    <row r="109" spans="1:10" ht="12.75">
      <c r="A109" s="541" t="s">
        <v>706</v>
      </c>
      <c r="B109" s="541"/>
      <c r="C109" s="541"/>
      <c r="D109" s="541"/>
      <c r="E109" s="541"/>
      <c r="F109" s="543"/>
      <c r="G109" s="543"/>
      <c r="H109" s="543"/>
      <c r="I109" s="543"/>
      <c r="J109" s="510"/>
    </row>
    <row r="110" spans="1:10" ht="12.75">
      <c r="A110" s="541" t="s">
        <v>707</v>
      </c>
      <c r="B110" s="541"/>
      <c r="C110" s="541"/>
      <c r="D110" s="541"/>
      <c r="E110" s="541"/>
      <c r="F110" s="543"/>
      <c r="G110" s="543"/>
      <c r="H110" s="543"/>
      <c r="I110" s="543"/>
      <c r="J110" s="510"/>
    </row>
    <row r="111" spans="1:10" ht="12.75">
      <c r="A111" s="541" t="s">
        <v>708</v>
      </c>
      <c r="B111" s="541"/>
      <c r="C111" s="541"/>
      <c r="D111" s="541"/>
      <c r="E111" s="541"/>
      <c r="F111" s="543"/>
      <c r="G111" s="543"/>
      <c r="H111" s="543"/>
      <c r="I111" s="543"/>
      <c r="J111" s="510"/>
    </row>
    <row r="112" spans="1:10" ht="12.75">
      <c r="A112" s="541" t="s">
        <v>709</v>
      </c>
      <c r="B112" s="541"/>
      <c r="C112" s="541"/>
      <c r="D112" s="541"/>
      <c r="E112" s="541"/>
      <c r="F112" s="543"/>
      <c r="G112" s="543"/>
      <c r="H112" s="543"/>
      <c r="I112" s="543"/>
      <c r="J112" s="510"/>
    </row>
    <row r="113" spans="1:10" ht="110.25" customHeight="1">
      <c r="A113" s="539" t="s">
        <v>913</v>
      </c>
      <c r="B113" s="539"/>
      <c r="C113" s="539"/>
      <c r="D113" s="539"/>
      <c r="E113" s="539"/>
      <c r="F113" s="539"/>
      <c r="G113" s="539"/>
      <c r="H113" s="539"/>
      <c r="I113" s="539"/>
      <c r="J113" s="510"/>
    </row>
    <row r="114" spans="1:10" ht="76.5">
      <c r="A114" s="544" t="s">
        <v>910</v>
      </c>
      <c r="B114" s="544"/>
      <c r="C114" s="544"/>
      <c r="D114" s="517" t="s">
        <v>758</v>
      </c>
      <c r="E114" s="517" t="s">
        <v>879</v>
      </c>
      <c r="F114" s="544" t="s">
        <v>911</v>
      </c>
      <c r="G114" s="544"/>
      <c r="H114" s="517" t="s">
        <v>760</v>
      </c>
      <c r="I114" s="517" t="s">
        <v>761</v>
      </c>
      <c r="J114" s="510"/>
    </row>
    <row r="115" spans="1:10" ht="12.75">
      <c r="A115" s="560" t="s">
        <v>914</v>
      </c>
      <c r="B115" s="561"/>
      <c r="C115" s="562"/>
      <c r="D115" s="524"/>
      <c r="E115" s="524"/>
      <c r="F115" s="556"/>
      <c r="G115" s="556"/>
      <c r="H115" s="517">
        <f>F115-E115</f>
        <v>0</v>
      </c>
      <c r="I115" s="518" t="e">
        <f aca="true" t="shared" si="0" ref="I115:I120">H115/D115</f>
        <v>#DIV/0!</v>
      </c>
      <c r="J115" s="510"/>
    </row>
    <row r="116" spans="1:10" ht="36.75" customHeight="1">
      <c r="A116" s="560" t="s">
        <v>755</v>
      </c>
      <c r="B116" s="561"/>
      <c r="C116" s="562"/>
      <c r="D116" s="527"/>
      <c r="E116" s="527"/>
      <c r="F116" s="556"/>
      <c r="G116" s="556"/>
      <c r="H116" s="517">
        <f>F116-D116</f>
        <v>0</v>
      </c>
      <c r="I116" s="518" t="e">
        <f t="shared" si="0"/>
        <v>#DIV/0!</v>
      </c>
      <c r="J116" s="510"/>
    </row>
    <row r="117" spans="1:10" ht="12.75" customHeight="1">
      <c r="A117" s="564" t="s">
        <v>756</v>
      </c>
      <c r="B117" s="565"/>
      <c r="C117" s="566"/>
      <c r="D117" s="524"/>
      <c r="E117" s="526"/>
      <c r="F117" s="556"/>
      <c r="G117" s="556"/>
      <c r="H117" s="517">
        <f>F117-D117</f>
        <v>0</v>
      </c>
      <c r="I117" s="518" t="e">
        <f t="shared" si="0"/>
        <v>#DIV/0!</v>
      </c>
      <c r="J117" s="510"/>
    </row>
    <row r="118" spans="1:10" ht="42.75" customHeight="1">
      <c r="A118" s="560" t="s">
        <v>878</v>
      </c>
      <c r="B118" s="561"/>
      <c r="C118" s="562"/>
      <c r="D118" s="524"/>
      <c r="E118" s="526"/>
      <c r="F118" s="556"/>
      <c r="G118" s="556"/>
      <c r="H118" s="517">
        <f>F118-D118</f>
        <v>0</v>
      </c>
      <c r="I118" s="518" t="e">
        <f t="shared" si="0"/>
        <v>#DIV/0!</v>
      </c>
      <c r="J118" s="510"/>
    </row>
    <row r="119" spans="1:10" ht="33" customHeight="1">
      <c r="A119" s="560" t="s">
        <v>757</v>
      </c>
      <c r="B119" s="561"/>
      <c r="C119" s="562"/>
      <c r="D119" s="524"/>
      <c r="E119" s="526"/>
      <c r="F119" s="556"/>
      <c r="G119" s="556"/>
      <c r="H119" s="517">
        <f>F119-D119</f>
        <v>0</v>
      </c>
      <c r="I119" s="518" t="e">
        <f t="shared" si="0"/>
        <v>#DIV/0!</v>
      </c>
      <c r="J119" s="510"/>
    </row>
    <row r="120" spans="1:10" ht="12.75">
      <c r="A120" s="564" t="s">
        <v>756</v>
      </c>
      <c r="B120" s="565"/>
      <c r="C120" s="566"/>
      <c r="D120" s="524"/>
      <c r="E120" s="526"/>
      <c r="F120" s="556"/>
      <c r="G120" s="556"/>
      <c r="H120" s="517">
        <f>F120-D120</f>
        <v>0</v>
      </c>
      <c r="I120" s="518" t="e">
        <f t="shared" si="0"/>
        <v>#DIV/0!</v>
      </c>
      <c r="J120" s="510"/>
    </row>
    <row r="121" spans="1:10" ht="36.75" customHeight="1">
      <c r="A121" s="567" t="s">
        <v>912</v>
      </c>
      <c r="B121" s="568"/>
      <c r="C121" s="568"/>
      <c r="D121" s="568"/>
      <c r="E121" s="568"/>
      <c r="F121" s="568"/>
      <c r="G121" s="568"/>
      <c r="H121" s="569"/>
      <c r="I121" s="534"/>
      <c r="J121" s="510"/>
    </row>
    <row r="122" spans="1:10" ht="24.75" customHeight="1">
      <c r="A122" s="554" t="s">
        <v>892</v>
      </c>
      <c r="B122" s="554"/>
      <c r="C122" s="554"/>
      <c r="D122" s="554"/>
      <c r="E122" s="554"/>
      <c r="F122" s="554"/>
      <c r="G122" s="554"/>
      <c r="H122" s="554"/>
      <c r="I122" s="554"/>
      <c r="J122" s="535"/>
    </row>
    <row r="123" spans="1:10" ht="24.75" customHeight="1">
      <c r="A123" s="556"/>
      <c r="B123" s="556"/>
      <c r="C123" s="556"/>
      <c r="D123" s="556"/>
      <c r="E123" s="556"/>
      <c r="F123" s="556"/>
      <c r="G123" s="556"/>
      <c r="H123" s="556"/>
      <c r="I123" s="535"/>
      <c r="J123" s="510"/>
    </row>
    <row r="124" spans="1:10" ht="24.75" customHeight="1">
      <c r="A124" s="539" t="s">
        <v>804</v>
      </c>
      <c r="B124" s="539"/>
      <c r="C124" s="539"/>
      <c r="D124" s="539"/>
      <c r="E124" s="539"/>
      <c r="F124" s="539"/>
      <c r="G124" s="539"/>
      <c r="H124" s="539"/>
      <c r="I124" s="539"/>
      <c r="J124" s="510"/>
    </row>
    <row r="125" spans="1:10" ht="24.75" customHeight="1">
      <c r="A125" s="570"/>
      <c r="B125" s="570"/>
      <c r="C125" s="570"/>
      <c r="D125" s="570"/>
      <c r="E125" s="571"/>
      <c r="F125" s="571"/>
      <c r="G125" s="571"/>
      <c r="H125" s="571"/>
      <c r="I125" s="513"/>
      <c r="J125" s="510"/>
    </row>
    <row r="126" spans="1:10" ht="17.25" customHeight="1">
      <c r="A126" s="539" t="s">
        <v>893</v>
      </c>
      <c r="B126" s="539"/>
      <c r="C126" s="539"/>
      <c r="D126" s="539"/>
      <c r="E126" s="539"/>
      <c r="F126" s="539"/>
      <c r="G126" s="539"/>
      <c r="H126" s="539"/>
      <c r="I126" s="539"/>
      <c r="J126" s="510"/>
    </row>
    <row r="127" spans="1:10" ht="24.75" customHeight="1">
      <c r="A127" s="573"/>
      <c r="B127" s="573"/>
      <c r="C127" s="573"/>
      <c r="D127" s="573"/>
      <c r="E127" s="574"/>
      <c r="F127" s="574"/>
      <c r="G127" s="574"/>
      <c r="H127" s="574"/>
      <c r="I127" s="512"/>
      <c r="J127" s="510"/>
    </row>
    <row r="128" spans="1:10" ht="18" customHeight="1">
      <c r="A128" s="552" t="s">
        <v>849</v>
      </c>
      <c r="B128" s="552"/>
      <c r="C128" s="552"/>
      <c r="D128" s="552"/>
      <c r="E128" s="552"/>
      <c r="F128" s="572"/>
      <c r="G128" s="572"/>
      <c r="H128" s="572"/>
      <c r="I128" s="572"/>
      <c r="J128" s="510"/>
    </row>
    <row r="129" spans="1:10" ht="36" customHeight="1">
      <c r="A129" s="554" t="s">
        <v>894</v>
      </c>
      <c r="B129" s="554"/>
      <c r="C129" s="554"/>
      <c r="D129" s="554"/>
      <c r="E129" s="554"/>
      <c r="F129" s="554"/>
      <c r="G129" s="554"/>
      <c r="H129" s="554"/>
      <c r="I129" s="525"/>
      <c r="J129" s="510"/>
    </row>
    <row r="130" spans="1:10" ht="12.75">
      <c r="A130" s="539" t="s">
        <v>868</v>
      </c>
      <c r="B130" s="539"/>
      <c r="C130" s="539"/>
      <c r="D130" s="539"/>
      <c r="E130" s="539"/>
      <c r="F130" s="539"/>
      <c r="G130" s="539"/>
      <c r="H130" s="539"/>
      <c r="I130" s="539"/>
      <c r="J130" s="510"/>
    </row>
    <row r="131" spans="1:10" ht="102">
      <c r="A131" s="544" t="s">
        <v>764</v>
      </c>
      <c r="B131" s="544"/>
      <c r="C131" s="517" t="s">
        <v>728</v>
      </c>
      <c r="D131" s="517" t="s">
        <v>729</v>
      </c>
      <c r="E131" s="517" t="s">
        <v>730</v>
      </c>
      <c r="F131" s="517" t="s">
        <v>736</v>
      </c>
      <c r="G131" s="517" t="s">
        <v>735</v>
      </c>
      <c r="H131" s="517" t="s">
        <v>864</v>
      </c>
      <c r="I131" s="517" t="s">
        <v>731</v>
      </c>
      <c r="J131" s="510"/>
    </row>
    <row r="132" spans="1:10" ht="12.75">
      <c r="A132" s="552" t="s">
        <v>732</v>
      </c>
      <c r="B132" s="552"/>
      <c r="C132" s="552"/>
      <c r="D132" s="552"/>
      <c r="E132" s="552"/>
      <c r="F132" s="552"/>
      <c r="G132" s="552"/>
      <c r="H132" s="552"/>
      <c r="I132" s="552"/>
      <c r="J132" s="510"/>
    </row>
    <row r="133" spans="1:10" ht="12.75">
      <c r="A133" s="555"/>
      <c r="B133" s="555"/>
      <c r="C133" s="516"/>
      <c r="D133" s="516"/>
      <c r="E133" s="516"/>
      <c r="F133" s="516"/>
      <c r="G133" s="516"/>
      <c r="H133" s="506"/>
      <c r="I133" s="516"/>
      <c r="J133" s="510"/>
    </row>
    <row r="134" spans="1:10" ht="12.75">
      <c r="A134" s="555"/>
      <c r="B134" s="555"/>
      <c r="C134" s="516"/>
      <c r="D134" s="516"/>
      <c r="E134" s="516"/>
      <c r="F134" s="516"/>
      <c r="G134" s="516"/>
      <c r="H134" s="506"/>
      <c r="I134" s="516"/>
      <c r="J134" s="510"/>
    </row>
    <row r="135" spans="1:10" ht="12.75">
      <c r="A135" s="555"/>
      <c r="B135" s="555"/>
      <c r="C135" s="516"/>
      <c r="D135" s="516"/>
      <c r="E135" s="516"/>
      <c r="F135" s="516"/>
      <c r="G135" s="516"/>
      <c r="H135" s="506"/>
      <c r="I135" s="516"/>
      <c r="J135" s="510"/>
    </row>
    <row r="136" spans="1:10" ht="12.75">
      <c r="A136" s="555"/>
      <c r="B136" s="555"/>
      <c r="C136" s="516"/>
      <c r="D136" s="516"/>
      <c r="E136" s="516"/>
      <c r="F136" s="516"/>
      <c r="G136" s="516"/>
      <c r="H136" s="506"/>
      <c r="I136" s="516"/>
      <c r="J136" s="510"/>
    </row>
    <row r="137" spans="1:10" ht="12.75">
      <c r="A137" s="555"/>
      <c r="B137" s="555"/>
      <c r="C137" s="516"/>
      <c r="D137" s="516"/>
      <c r="E137" s="516"/>
      <c r="F137" s="516"/>
      <c r="G137" s="516"/>
      <c r="H137" s="506"/>
      <c r="I137" s="516"/>
      <c r="J137" s="510"/>
    </row>
    <row r="138" spans="1:10" ht="12.75">
      <c r="A138" s="555"/>
      <c r="B138" s="555"/>
      <c r="C138" s="516"/>
      <c r="D138" s="516"/>
      <c r="E138" s="516"/>
      <c r="F138" s="516"/>
      <c r="G138" s="516"/>
      <c r="H138" s="506"/>
      <c r="I138" s="516"/>
      <c r="J138" s="510"/>
    </row>
    <row r="139" spans="1:10" ht="12.75">
      <c r="A139" s="555"/>
      <c r="B139" s="555"/>
      <c r="C139" s="516"/>
      <c r="D139" s="516"/>
      <c r="E139" s="516"/>
      <c r="F139" s="516"/>
      <c r="G139" s="516"/>
      <c r="H139" s="506"/>
      <c r="I139" s="516"/>
      <c r="J139" s="510"/>
    </row>
    <row r="140" spans="1:10" ht="12.75">
      <c r="A140" s="555"/>
      <c r="B140" s="555"/>
      <c r="C140" s="516"/>
      <c r="D140" s="516"/>
      <c r="E140" s="516"/>
      <c r="F140" s="516"/>
      <c r="G140" s="516"/>
      <c r="H140" s="506"/>
      <c r="I140" s="516"/>
      <c r="J140" s="510"/>
    </row>
    <row r="141" spans="1:10" ht="12.75">
      <c r="A141" s="557" t="s">
        <v>692</v>
      </c>
      <c r="B141" s="557"/>
      <c r="C141" s="516"/>
      <c r="D141" s="516"/>
      <c r="E141" s="516"/>
      <c r="F141" s="516"/>
      <c r="G141" s="516"/>
      <c r="H141" s="506"/>
      <c r="I141" s="516"/>
      <c r="J141" s="510"/>
    </row>
    <row r="142" spans="1:10" ht="12.75">
      <c r="A142" s="557" t="s">
        <v>734</v>
      </c>
      <c r="B142" s="557"/>
      <c r="C142" s="516"/>
      <c r="D142" s="516"/>
      <c r="E142" s="516"/>
      <c r="F142" s="514"/>
      <c r="G142" s="514"/>
      <c r="H142" s="506"/>
      <c r="I142" s="516"/>
      <c r="J142" s="510"/>
    </row>
    <row r="143" spans="1:10" ht="12.75">
      <c r="A143" s="552" t="s">
        <v>733</v>
      </c>
      <c r="B143" s="552"/>
      <c r="C143" s="552"/>
      <c r="D143" s="552"/>
      <c r="E143" s="552"/>
      <c r="F143" s="552"/>
      <c r="G143" s="552"/>
      <c r="H143" s="552"/>
      <c r="I143" s="552"/>
      <c r="J143" s="510"/>
    </row>
    <row r="144" spans="1:10" ht="12.75">
      <c r="A144" s="555"/>
      <c r="B144" s="555"/>
      <c r="C144" s="516"/>
      <c r="D144" s="516"/>
      <c r="E144" s="516"/>
      <c r="F144" s="516"/>
      <c r="G144" s="516"/>
      <c r="H144" s="506"/>
      <c r="I144" s="516"/>
      <c r="J144" s="510"/>
    </row>
    <row r="145" spans="1:10" ht="12.75">
      <c r="A145" s="555"/>
      <c r="B145" s="555"/>
      <c r="C145" s="516"/>
      <c r="D145" s="516"/>
      <c r="E145" s="516"/>
      <c r="F145" s="516"/>
      <c r="G145" s="516"/>
      <c r="H145" s="506"/>
      <c r="I145" s="516"/>
      <c r="J145" s="510"/>
    </row>
    <row r="146" spans="1:10" ht="12.75">
      <c r="A146" s="555"/>
      <c r="B146" s="555"/>
      <c r="C146" s="516"/>
      <c r="D146" s="516"/>
      <c r="E146" s="516"/>
      <c r="F146" s="516"/>
      <c r="G146" s="516"/>
      <c r="H146" s="506"/>
      <c r="I146" s="516"/>
      <c r="J146" s="510"/>
    </row>
    <row r="147" spans="1:10" ht="12.75">
      <c r="A147" s="555"/>
      <c r="B147" s="555"/>
      <c r="C147" s="516"/>
      <c r="D147" s="516"/>
      <c r="E147" s="516"/>
      <c r="F147" s="516"/>
      <c r="G147" s="516"/>
      <c r="H147" s="506"/>
      <c r="I147" s="516"/>
      <c r="J147" s="510"/>
    </row>
    <row r="148" spans="1:10" ht="12.75">
      <c r="A148" s="555"/>
      <c r="B148" s="555"/>
      <c r="C148" s="516"/>
      <c r="D148" s="516"/>
      <c r="E148" s="516"/>
      <c r="F148" s="516"/>
      <c r="G148" s="516"/>
      <c r="H148" s="506"/>
      <c r="I148" s="516"/>
      <c r="J148" s="510"/>
    </row>
    <row r="149" spans="1:10" ht="12.75">
      <c r="A149" s="555"/>
      <c r="B149" s="555"/>
      <c r="C149" s="516"/>
      <c r="D149" s="516"/>
      <c r="E149" s="516"/>
      <c r="F149" s="516"/>
      <c r="G149" s="516"/>
      <c r="H149" s="506"/>
      <c r="I149" s="516"/>
      <c r="J149" s="510"/>
    </row>
    <row r="150" spans="1:10" ht="12.75">
      <c r="A150" s="555"/>
      <c r="B150" s="555"/>
      <c r="C150" s="516"/>
      <c r="D150" s="516"/>
      <c r="E150" s="516"/>
      <c r="F150" s="516"/>
      <c r="G150" s="516"/>
      <c r="H150" s="506"/>
      <c r="I150" s="516"/>
      <c r="J150" s="510"/>
    </row>
    <row r="151" spans="1:10" ht="12.75">
      <c r="A151" s="555"/>
      <c r="B151" s="555"/>
      <c r="C151" s="516"/>
      <c r="D151" s="516"/>
      <c r="E151" s="516"/>
      <c r="F151" s="516"/>
      <c r="G151" s="516"/>
      <c r="H151" s="506"/>
      <c r="I151" s="516"/>
      <c r="J151" s="510"/>
    </row>
    <row r="152" spans="1:10" ht="12.75">
      <c r="A152" s="555"/>
      <c r="B152" s="555"/>
      <c r="C152" s="516"/>
      <c r="D152" s="516"/>
      <c r="E152" s="516"/>
      <c r="F152" s="516"/>
      <c r="G152" s="516"/>
      <c r="H152" s="506"/>
      <c r="I152" s="516"/>
      <c r="J152" s="510"/>
    </row>
    <row r="153" spans="1:10" ht="12.75">
      <c r="A153" s="555"/>
      <c r="B153" s="555"/>
      <c r="C153" s="516"/>
      <c r="D153" s="516"/>
      <c r="E153" s="516"/>
      <c r="F153" s="516"/>
      <c r="G153" s="516"/>
      <c r="H153" s="506"/>
      <c r="I153" s="516"/>
      <c r="J153" s="510"/>
    </row>
    <row r="154" spans="1:10" ht="12.75">
      <c r="A154" s="555"/>
      <c r="B154" s="555"/>
      <c r="C154" s="516"/>
      <c r="D154" s="516"/>
      <c r="E154" s="516"/>
      <c r="F154" s="516"/>
      <c r="G154" s="516"/>
      <c r="H154" s="506"/>
      <c r="I154" s="516"/>
      <c r="J154" s="510"/>
    </row>
    <row r="155" spans="1:10" ht="12.75">
      <c r="A155" s="557" t="s">
        <v>692</v>
      </c>
      <c r="B155" s="557"/>
      <c r="C155" s="516"/>
      <c r="D155" s="516"/>
      <c r="E155" s="516"/>
      <c r="F155" s="516"/>
      <c r="G155" s="516"/>
      <c r="H155" s="506"/>
      <c r="I155" s="516"/>
      <c r="J155" s="510"/>
    </row>
    <row r="156" spans="1:10" ht="40.5" customHeight="1">
      <c r="A156" s="557" t="s">
        <v>734</v>
      </c>
      <c r="B156" s="557"/>
      <c r="C156" s="516"/>
      <c r="D156" s="516"/>
      <c r="E156" s="516"/>
      <c r="F156" s="514"/>
      <c r="G156" s="514"/>
      <c r="H156" s="506"/>
      <c r="I156" s="516"/>
      <c r="J156" s="510"/>
    </row>
    <row r="157" spans="1:10" ht="39.75" customHeight="1">
      <c r="A157" s="539" t="s">
        <v>887</v>
      </c>
      <c r="B157" s="539"/>
      <c r="C157" s="539"/>
      <c r="D157" s="539"/>
      <c r="E157" s="539"/>
      <c r="F157" s="539"/>
      <c r="G157" s="539"/>
      <c r="H157" s="539"/>
      <c r="I157" s="539"/>
      <c r="J157" s="510"/>
    </row>
    <row r="158" spans="1:10" ht="38.25">
      <c r="A158" s="544" t="s">
        <v>737</v>
      </c>
      <c r="B158" s="544"/>
      <c r="C158" s="544"/>
      <c r="D158" s="517" t="s">
        <v>738</v>
      </c>
      <c r="E158" s="517" t="s">
        <v>885</v>
      </c>
      <c r="F158" s="517" t="s">
        <v>886</v>
      </c>
      <c r="G158" s="517" t="s">
        <v>740</v>
      </c>
      <c r="H158" s="517" t="s">
        <v>904</v>
      </c>
      <c r="I158" s="517" t="s">
        <v>742</v>
      </c>
      <c r="J158" s="510"/>
    </row>
    <row r="159" spans="1:10" ht="12.75">
      <c r="A159" s="555"/>
      <c r="B159" s="555"/>
      <c r="C159" s="555"/>
      <c r="D159" s="507"/>
      <c r="E159" s="507"/>
      <c r="F159" s="516"/>
      <c r="G159" s="516"/>
      <c r="H159" s="506"/>
      <c r="I159" s="516"/>
      <c r="J159" s="510"/>
    </row>
    <row r="160" spans="1:10" ht="12.75">
      <c r="A160" s="555"/>
      <c r="B160" s="555"/>
      <c r="C160" s="555"/>
      <c r="D160" s="507"/>
      <c r="E160" s="507"/>
      <c r="F160" s="516"/>
      <c r="G160" s="516"/>
      <c r="H160" s="516"/>
      <c r="I160" s="516"/>
      <c r="J160" s="510"/>
    </row>
    <row r="161" spans="1:10" ht="12.75">
      <c r="A161" s="555"/>
      <c r="B161" s="555"/>
      <c r="C161" s="555"/>
      <c r="D161" s="507"/>
      <c r="E161" s="507"/>
      <c r="F161" s="516"/>
      <c r="G161" s="516"/>
      <c r="H161" s="516"/>
      <c r="I161" s="516"/>
      <c r="J161" s="510"/>
    </row>
    <row r="162" spans="1:10" ht="12.75">
      <c r="A162" s="555"/>
      <c r="B162" s="555"/>
      <c r="C162" s="555"/>
      <c r="D162" s="507"/>
      <c r="E162" s="507"/>
      <c r="F162" s="516"/>
      <c r="G162" s="516"/>
      <c r="H162" s="516"/>
      <c r="I162" s="516"/>
      <c r="J162" s="510"/>
    </row>
    <row r="163" spans="1:10" ht="12.75">
      <c r="A163" s="555"/>
      <c r="B163" s="555"/>
      <c r="C163" s="555"/>
      <c r="D163" s="507"/>
      <c r="E163" s="507"/>
      <c r="F163" s="516"/>
      <c r="G163" s="516"/>
      <c r="H163" s="516"/>
      <c r="I163" s="516"/>
      <c r="J163" s="510"/>
    </row>
    <row r="164" spans="1:10" ht="12.75">
      <c r="A164" s="555"/>
      <c r="B164" s="555"/>
      <c r="C164" s="555"/>
      <c r="D164" s="507"/>
      <c r="E164" s="507"/>
      <c r="F164" s="516"/>
      <c r="G164" s="516"/>
      <c r="H164" s="516"/>
      <c r="I164" s="516"/>
      <c r="J164" s="510"/>
    </row>
    <row r="165" spans="1:10" ht="12.75">
      <c r="A165" s="555"/>
      <c r="B165" s="555"/>
      <c r="C165" s="555"/>
      <c r="D165" s="507"/>
      <c r="E165" s="507"/>
      <c r="F165" s="516"/>
      <c r="G165" s="516"/>
      <c r="H165" s="516"/>
      <c r="I165" s="516"/>
      <c r="J165" s="510"/>
    </row>
    <row r="166" spans="1:10" ht="12.75">
      <c r="A166" s="555"/>
      <c r="B166" s="555"/>
      <c r="C166" s="555"/>
      <c r="D166" s="507"/>
      <c r="E166" s="507"/>
      <c r="F166" s="516"/>
      <c r="G166" s="516"/>
      <c r="H166" s="516"/>
      <c r="I166" s="516"/>
      <c r="J166" s="510"/>
    </row>
    <row r="167" spans="1:10" ht="12.75">
      <c r="A167" s="555"/>
      <c r="B167" s="555"/>
      <c r="C167" s="555"/>
      <c r="D167" s="507"/>
      <c r="E167" s="507"/>
      <c r="F167" s="516"/>
      <c r="G167" s="516"/>
      <c r="H167" s="516"/>
      <c r="I167" s="516"/>
      <c r="J167" s="510"/>
    </row>
    <row r="168" spans="1:10" ht="12.75">
      <c r="A168" s="555"/>
      <c r="B168" s="555"/>
      <c r="C168" s="555"/>
      <c r="D168" s="507"/>
      <c r="E168" s="507"/>
      <c r="F168" s="516"/>
      <c r="G168" s="516"/>
      <c r="H168" s="516"/>
      <c r="I168" s="516"/>
      <c r="J168" s="510"/>
    </row>
    <row r="169" spans="1:10" ht="12.75">
      <c r="A169" s="557" t="s">
        <v>692</v>
      </c>
      <c r="B169" s="557"/>
      <c r="C169" s="557"/>
      <c r="D169" s="507"/>
      <c r="E169" s="507"/>
      <c r="F169" s="516"/>
      <c r="G169" s="516"/>
      <c r="H169" s="516"/>
      <c r="I169" s="516"/>
      <c r="J169" s="510"/>
    </row>
    <row r="170" spans="1:10" ht="22.5" customHeight="1">
      <c r="A170" s="557" t="s">
        <v>734</v>
      </c>
      <c r="B170" s="557"/>
      <c r="C170" s="557"/>
      <c r="D170" s="507"/>
      <c r="E170" s="514"/>
      <c r="F170" s="514"/>
      <c r="G170" s="516"/>
      <c r="H170" s="516"/>
      <c r="I170" s="516"/>
      <c r="J170" s="510"/>
    </row>
    <row r="171" spans="1:10" ht="12.75">
      <c r="A171" s="539" t="s">
        <v>743</v>
      </c>
      <c r="B171" s="539"/>
      <c r="C171" s="539"/>
      <c r="D171" s="539"/>
      <c r="E171" s="539"/>
      <c r="F171" s="539"/>
      <c r="G171" s="539"/>
      <c r="H171" s="539"/>
      <c r="I171" s="539"/>
      <c r="J171" s="510"/>
    </row>
    <row r="172" spans="1:10" ht="12.75">
      <c r="A172" s="544" t="s">
        <v>744</v>
      </c>
      <c r="B172" s="544"/>
      <c r="C172" s="544"/>
      <c r="D172" s="544" t="s">
        <v>745</v>
      </c>
      <c r="E172" s="544"/>
      <c r="F172" s="517" t="s">
        <v>746</v>
      </c>
      <c r="G172" s="544" t="s">
        <v>747</v>
      </c>
      <c r="H172" s="544"/>
      <c r="I172" s="544"/>
      <c r="J172" s="510"/>
    </row>
    <row r="173" spans="1:10" ht="12.75">
      <c r="A173" s="555"/>
      <c r="B173" s="555"/>
      <c r="C173" s="555"/>
      <c r="D173" s="555"/>
      <c r="E173" s="555"/>
      <c r="F173" s="506"/>
      <c r="G173" s="555"/>
      <c r="H173" s="555"/>
      <c r="I173" s="555"/>
      <c r="J173" s="510"/>
    </row>
    <row r="174" spans="1:10" ht="12.75">
      <c r="A174" s="555"/>
      <c r="B174" s="555"/>
      <c r="C174" s="555"/>
      <c r="D174" s="555"/>
      <c r="E174" s="555"/>
      <c r="F174" s="516"/>
      <c r="G174" s="555"/>
      <c r="H174" s="555"/>
      <c r="I174" s="555"/>
      <c r="J174" s="510"/>
    </row>
    <row r="175" spans="1:10" ht="12.75">
      <c r="A175" s="555"/>
      <c r="B175" s="555"/>
      <c r="C175" s="555"/>
      <c r="D175" s="555"/>
      <c r="E175" s="555"/>
      <c r="F175" s="516"/>
      <c r="G175" s="555"/>
      <c r="H175" s="555"/>
      <c r="I175" s="555"/>
      <c r="J175" s="510"/>
    </row>
    <row r="176" spans="1:10" ht="12.75">
      <c r="A176" s="555"/>
      <c r="B176" s="555"/>
      <c r="C176" s="555"/>
      <c r="D176" s="555"/>
      <c r="E176" s="555"/>
      <c r="F176" s="516"/>
      <c r="G176" s="555"/>
      <c r="H176" s="555"/>
      <c r="I176" s="555"/>
      <c r="J176" s="510"/>
    </row>
    <row r="177" spans="1:10" ht="12.75">
      <c r="A177" s="555"/>
      <c r="B177" s="555"/>
      <c r="C177" s="555"/>
      <c r="D177" s="555"/>
      <c r="E177" s="555"/>
      <c r="F177" s="516"/>
      <c r="G177" s="555"/>
      <c r="H177" s="555"/>
      <c r="I177" s="555"/>
      <c r="J177" s="510"/>
    </row>
    <row r="178" spans="1:10" ht="12.75">
      <c r="A178" s="555"/>
      <c r="B178" s="555"/>
      <c r="C178" s="555"/>
      <c r="D178" s="555"/>
      <c r="E178" s="555"/>
      <c r="F178" s="516"/>
      <c r="G178" s="555"/>
      <c r="H178" s="555"/>
      <c r="I178" s="555"/>
      <c r="J178" s="510"/>
    </row>
    <row r="179" spans="1:10" ht="12.75">
      <c r="A179" s="555"/>
      <c r="B179" s="555"/>
      <c r="C179" s="555"/>
      <c r="D179" s="555"/>
      <c r="E179" s="555"/>
      <c r="F179" s="516"/>
      <c r="G179" s="555"/>
      <c r="H179" s="555"/>
      <c r="I179" s="555"/>
      <c r="J179" s="510"/>
    </row>
    <row r="180" spans="1:10" ht="12.75">
      <c r="A180" s="555"/>
      <c r="B180" s="555"/>
      <c r="C180" s="555"/>
      <c r="D180" s="555"/>
      <c r="E180" s="555"/>
      <c r="F180" s="516"/>
      <c r="G180" s="555"/>
      <c r="H180" s="555"/>
      <c r="I180" s="555"/>
      <c r="J180" s="510"/>
    </row>
    <row r="181" spans="1:10" ht="12.75">
      <c r="A181" s="555"/>
      <c r="B181" s="555"/>
      <c r="C181" s="555"/>
      <c r="D181" s="555"/>
      <c r="E181" s="555"/>
      <c r="F181" s="516"/>
      <c r="G181" s="555"/>
      <c r="H181" s="555"/>
      <c r="I181" s="555"/>
      <c r="J181" s="510"/>
    </row>
    <row r="182" spans="1:10" ht="12.75">
      <c r="A182" s="555"/>
      <c r="B182" s="555"/>
      <c r="C182" s="555"/>
      <c r="D182" s="555"/>
      <c r="E182" s="555"/>
      <c r="F182" s="516"/>
      <c r="G182" s="555"/>
      <c r="H182" s="555"/>
      <c r="I182" s="555"/>
      <c r="J182" s="511"/>
    </row>
    <row r="183" spans="1:10" ht="12.75">
      <c r="A183" s="563" t="s">
        <v>748</v>
      </c>
      <c r="B183" s="563"/>
      <c r="C183" s="563"/>
      <c r="D183" s="563"/>
      <c r="E183" s="563"/>
      <c r="F183" s="563"/>
      <c r="G183" s="563"/>
      <c r="H183" s="563"/>
      <c r="I183" s="563"/>
      <c r="J183" s="511"/>
    </row>
    <row r="184" spans="1:10" ht="12.75">
      <c r="A184" s="563"/>
      <c r="B184" s="563"/>
      <c r="C184" s="563"/>
      <c r="D184" s="563"/>
      <c r="E184" s="563"/>
      <c r="F184" s="563"/>
      <c r="G184" s="563"/>
      <c r="H184" s="563"/>
      <c r="I184" s="563"/>
      <c r="J184" s="511"/>
    </row>
    <row r="185" spans="1:10" ht="12.75">
      <c r="A185" s="563"/>
      <c r="B185" s="563"/>
      <c r="C185" s="563"/>
      <c r="D185" s="563"/>
      <c r="E185" s="563"/>
      <c r="F185" s="563"/>
      <c r="G185" s="563"/>
      <c r="H185" s="563"/>
      <c r="I185" s="563"/>
      <c r="J185" s="511"/>
    </row>
    <row r="186" spans="1:10" ht="12.75">
      <c r="A186" s="563"/>
      <c r="B186" s="563"/>
      <c r="C186" s="563"/>
      <c r="D186" s="563"/>
      <c r="E186" s="563"/>
      <c r="F186" s="563"/>
      <c r="G186" s="563"/>
      <c r="H186" s="563"/>
      <c r="I186" s="563"/>
      <c r="J186" s="511"/>
    </row>
    <row r="187" spans="1:10" ht="12.75">
      <c r="A187" s="563"/>
      <c r="B187" s="563"/>
      <c r="C187" s="563"/>
      <c r="D187" s="563"/>
      <c r="E187" s="563"/>
      <c r="F187" s="563"/>
      <c r="G187" s="563"/>
      <c r="H187" s="563"/>
      <c r="I187" s="563"/>
      <c r="J187" s="511"/>
    </row>
    <row r="188" spans="1:10" ht="9" customHeight="1">
      <c r="A188" s="563"/>
      <c r="B188" s="563"/>
      <c r="C188" s="563"/>
      <c r="D188" s="563"/>
      <c r="E188" s="563"/>
      <c r="F188" s="563"/>
      <c r="G188" s="563"/>
      <c r="H188" s="563"/>
      <c r="I188" s="563"/>
      <c r="J188" s="511"/>
    </row>
    <row r="189" spans="1:10" ht="6" customHeight="1">
      <c r="A189" s="563"/>
      <c r="B189" s="563"/>
      <c r="C189" s="563"/>
      <c r="D189" s="563"/>
      <c r="E189" s="563"/>
      <c r="F189" s="563"/>
      <c r="G189" s="563"/>
      <c r="H189" s="563"/>
      <c r="I189" s="563"/>
      <c r="J189" s="511"/>
    </row>
    <row r="190" spans="1:10" ht="19.5" customHeight="1" hidden="1">
      <c r="A190" s="563"/>
      <c r="B190" s="563"/>
      <c r="C190" s="563"/>
      <c r="D190" s="563"/>
      <c r="E190" s="563"/>
      <c r="F190" s="563"/>
      <c r="G190" s="563"/>
      <c r="H190" s="563"/>
      <c r="I190" s="563"/>
      <c r="J190" s="511"/>
    </row>
    <row r="191" spans="1:10" ht="12.75">
      <c r="A191" s="563"/>
      <c r="B191" s="563"/>
      <c r="C191" s="563"/>
      <c r="D191" s="563"/>
      <c r="E191" s="563"/>
      <c r="F191" s="563"/>
      <c r="G191" s="563"/>
      <c r="H191" s="563"/>
      <c r="I191" s="563"/>
      <c r="J191" s="511"/>
    </row>
    <row r="192" spans="1:10" ht="12.75">
      <c r="A192" s="515"/>
      <c r="B192" s="515"/>
      <c r="C192" s="515"/>
      <c r="D192" s="515"/>
      <c r="E192" s="515"/>
      <c r="F192" s="515"/>
      <c r="G192" s="515"/>
      <c r="H192" s="515"/>
      <c r="I192" s="515"/>
      <c r="J192" s="511"/>
    </row>
    <row r="193" spans="1:10" ht="7.5" customHeight="1">
      <c r="A193" s="558" t="s">
        <v>282</v>
      </c>
      <c r="B193" s="558"/>
      <c r="C193" s="558"/>
      <c r="D193" s="558"/>
      <c r="E193" s="515"/>
      <c r="F193" s="559" t="s">
        <v>749</v>
      </c>
      <c r="G193" s="559"/>
      <c r="H193" s="559"/>
      <c r="I193" s="559"/>
      <c r="J193" s="511"/>
    </row>
    <row r="194" spans="1:10" ht="12.75">
      <c r="A194" s="515"/>
      <c r="B194" s="515"/>
      <c r="C194" s="515"/>
      <c r="D194" s="515"/>
      <c r="E194" s="515"/>
      <c r="F194" s="515"/>
      <c r="G194" s="515"/>
      <c r="H194" s="515"/>
      <c r="I194" s="515"/>
      <c r="J194" s="511"/>
    </row>
    <row r="195" spans="1:10" ht="12.75">
      <c r="A195" s="515"/>
      <c r="B195" s="515"/>
      <c r="C195" s="515"/>
      <c r="D195" s="515"/>
      <c r="E195" s="515"/>
      <c r="F195" s="515"/>
      <c r="G195" s="515"/>
      <c r="H195" s="515"/>
      <c r="I195" s="515"/>
      <c r="J195" s="511"/>
    </row>
    <row r="196" spans="1:10" ht="12.75">
      <c r="A196" s="558" t="s">
        <v>750</v>
      </c>
      <c r="B196" s="558"/>
      <c r="C196" s="558"/>
      <c r="D196" s="558"/>
      <c r="E196" s="515"/>
      <c r="F196" s="559" t="s">
        <v>749</v>
      </c>
      <c r="G196" s="559"/>
      <c r="H196" s="559"/>
      <c r="I196" s="559"/>
      <c r="J196" s="511"/>
    </row>
    <row r="197" spans="1:10" ht="13.5" customHeight="1">
      <c r="A197" s="515"/>
      <c r="B197" s="515"/>
      <c r="C197" s="515"/>
      <c r="D197" s="515"/>
      <c r="E197" s="515"/>
      <c r="F197" s="515"/>
      <c r="G197" s="515"/>
      <c r="H197" s="515"/>
      <c r="I197" s="515"/>
      <c r="J197" s="511"/>
    </row>
    <row r="198" spans="1:10" ht="23.25" customHeight="1">
      <c r="A198" s="515"/>
      <c r="B198" s="515" t="s">
        <v>751</v>
      </c>
      <c r="C198" s="515"/>
      <c r="D198" s="515"/>
      <c r="E198" s="515"/>
      <c r="F198" s="515"/>
      <c r="G198" s="515"/>
      <c r="H198" s="515"/>
      <c r="I198" s="515"/>
      <c r="J198" s="511"/>
    </row>
    <row r="199" spans="1:10" ht="28.5" customHeight="1">
      <c r="A199" s="515"/>
      <c r="B199" s="515"/>
      <c r="C199" s="515"/>
      <c r="D199" s="515"/>
      <c r="E199" s="515"/>
      <c r="F199" s="515"/>
      <c r="G199" s="515"/>
      <c r="H199" s="515"/>
      <c r="I199" s="515"/>
      <c r="J199" s="511"/>
    </row>
    <row r="200" spans="1:9" ht="12.75">
      <c r="A200" s="547" t="s">
        <v>909</v>
      </c>
      <c r="B200" s="547"/>
      <c r="C200" s="547"/>
      <c r="D200" s="547"/>
      <c r="E200" s="547"/>
      <c r="F200" s="547"/>
      <c r="G200" s="547"/>
      <c r="H200" s="547"/>
      <c r="I200" s="547"/>
    </row>
    <row r="201" ht="12.75" hidden="1"/>
    <row r="202" ht="12.75" hidden="1"/>
    <row r="203" ht="12" customHeight="1"/>
    <row r="204" ht="12" customHeight="1"/>
    <row r="205" ht="12" customHeight="1"/>
    <row r="206" ht="12" customHeight="1"/>
    <row r="207" ht="12" customHeight="1" hidden="1"/>
  </sheetData>
  <sheetProtection formatCells="0" formatColumns="0" formatRows="0" insertColumns="0" insertRows="0" deleteColumns="0" deleteRows="0" selectLockedCells="1"/>
  <protectedRanges>
    <protectedRange password="CE28" sqref="E7:I12" name="Диапазон1_3"/>
  </protectedRanges>
  <mergeCells count="272">
    <mergeCell ref="A75:C75"/>
    <mergeCell ref="D75:I75"/>
    <mergeCell ref="A74:I74"/>
    <mergeCell ref="A27:C28"/>
    <mergeCell ref="D27:I28"/>
    <mergeCell ref="E1:I1"/>
    <mergeCell ref="E2:I2"/>
    <mergeCell ref="E3:I3"/>
    <mergeCell ref="E5:I5"/>
    <mergeCell ref="E4:I4"/>
    <mergeCell ref="A25:I26"/>
    <mergeCell ref="A22:I23"/>
    <mergeCell ref="A24:C24"/>
    <mergeCell ref="A128:E128"/>
    <mergeCell ref="F128:I128"/>
    <mergeCell ref="A127:B127"/>
    <mergeCell ref="C127:D127"/>
    <mergeCell ref="E127:F127"/>
    <mergeCell ref="G127:H127"/>
    <mergeCell ref="A125:B125"/>
    <mergeCell ref="C125:D125"/>
    <mergeCell ref="E125:F125"/>
    <mergeCell ref="G125:H125"/>
    <mergeCell ref="G123:H123"/>
    <mergeCell ref="E123:F123"/>
    <mergeCell ref="A124:I124"/>
    <mergeCell ref="A43:D43"/>
    <mergeCell ref="E43:H43"/>
    <mergeCell ref="A44:D44"/>
    <mergeCell ref="E44:H44"/>
    <mergeCell ref="A45:D45"/>
    <mergeCell ref="A117:C117"/>
    <mergeCell ref="A113:I113"/>
    <mergeCell ref="A114:C114"/>
    <mergeCell ref="F114:G114"/>
    <mergeCell ref="A115:C115"/>
    <mergeCell ref="A118:C118"/>
    <mergeCell ref="F118:G118"/>
    <mergeCell ref="A123:B123"/>
    <mergeCell ref="F117:G117"/>
    <mergeCell ref="A119:C119"/>
    <mergeCell ref="F119:G119"/>
    <mergeCell ref="F120:G120"/>
    <mergeCell ref="A120:C120"/>
    <mergeCell ref="A121:H121"/>
    <mergeCell ref="E45:H45"/>
    <mergeCell ref="A111:E111"/>
    <mergeCell ref="A112:E112"/>
    <mergeCell ref="F116:G116"/>
    <mergeCell ref="A116:C116"/>
    <mergeCell ref="A183:I191"/>
    <mergeCell ref="F115:G115"/>
    <mergeCell ref="G174:I174"/>
    <mergeCell ref="G175:I175"/>
    <mergeCell ref="G176:I176"/>
    <mergeCell ref="A193:D193"/>
    <mergeCell ref="F193:I193"/>
    <mergeCell ref="A196:D196"/>
    <mergeCell ref="F196:I196"/>
    <mergeCell ref="G178:I178"/>
    <mergeCell ref="G179:I179"/>
    <mergeCell ref="G180:I180"/>
    <mergeCell ref="G181:I181"/>
    <mergeCell ref="A181:C181"/>
    <mergeCell ref="D182:E182"/>
    <mergeCell ref="G177:I177"/>
    <mergeCell ref="G182:I182"/>
    <mergeCell ref="D173:E173"/>
    <mergeCell ref="G173:I173"/>
    <mergeCell ref="A182:C182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A175:C175"/>
    <mergeCell ref="A176:C176"/>
    <mergeCell ref="A177:C177"/>
    <mergeCell ref="A178:C178"/>
    <mergeCell ref="A179:C179"/>
    <mergeCell ref="A180:C180"/>
    <mergeCell ref="A129:H129"/>
    <mergeCell ref="A130:I130"/>
    <mergeCell ref="A157:I157"/>
    <mergeCell ref="A155:B155"/>
    <mergeCell ref="A156:B156"/>
    <mergeCell ref="A174:C174"/>
    <mergeCell ref="A146:B146"/>
    <mergeCell ref="A159:C159"/>
    <mergeCell ref="A171:I171"/>
    <mergeCell ref="A172:C172"/>
    <mergeCell ref="G172:I172"/>
    <mergeCell ref="A158:C158"/>
    <mergeCell ref="A163:C163"/>
    <mergeCell ref="A164:C164"/>
    <mergeCell ref="A162:C162"/>
    <mergeCell ref="A141:B141"/>
    <mergeCell ref="A160:C160"/>
    <mergeCell ref="A161:C161"/>
    <mergeCell ref="A149:B149"/>
    <mergeCell ref="A150:B150"/>
    <mergeCell ref="A143:I143"/>
    <mergeCell ref="A154:B154"/>
    <mergeCell ref="A147:B147"/>
    <mergeCell ref="A148:B148"/>
    <mergeCell ref="A152:B152"/>
    <mergeCell ref="A153:B153"/>
    <mergeCell ref="A144:B144"/>
    <mergeCell ref="A145:B145"/>
    <mergeCell ref="A173:C173"/>
    <mergeCell ref="A165:C165"/>
    <mergeCell ref="A166:C166"/>
    <mergeCell ref="A167:C167"/>
    <mergeCell ref="A168:C168"/>
    <mergeCell ref="A169:C169"/>
    <mergeCell ref="A170:C170"/>
    <mergeCell ref="D172:E172"/>
    <mergeCell ref="A132:I132"/>
    <mergeCell ref="A133:B133"/>
    <mergeCell ref="A134:B134"/>
    <mergeCell ref="A135:B135"/>
    <mergeCell ref="A137:B137"/>
    <mergeCell ref="A138:B138"/>
    <mergeCell ref="A136:B136"/>
    <mergeCell ref="A151:B151"/>
    <mergeCell ref="A142:B142"/>
    <mergeCell ref="G100:I100"/>
    <mergeCell ref="A139:B139"/>
    <mergeCell ref="A140:B140"/>
    <mergeCell ref="A37:C37"/>
    <mergeCell ref="D37:I37"/>
    <mergeCell ref="A122:I122"/>
    <mergeCell ref="C123:D123"/>
    <mergeCell ref="A126:I126"/>
    <mergeCell ref="A131:B131"/>
    <mergeCell ref="E41:H41"/>
    <mergeCell ref="F108:I108"/>
    <mergeCell ref="A109:E109"/>
    <mergeCell ref="A106:C106"/>
    <mergeCell ref="E48:H48"/>
    <mergeCell ref="E49:H49"/>
    <mergeCell ref="A47:D47"/>
    <mergeCell ref="F109:I109"/>
    <mergeCell ref="G97:I97"/>
    <mergeCell ref="G98:I98"/>
    <mergeCell ref="G99:I99"/>
    <mergeCell ref="A96:F96"/>
    <mergeCell ref="A97:F97"/>
    <mergeCell ref="A95:I95"/>
    <mergeCell ref="F110:I110"/>
    <mergeCell ref="F111:I111"/>
    <mergeCell ref="F112:I112"/>
    <mergeCell ref="A102:I102"/>
    <mergeCell ref="A104:C105"/>
    <mergeCell ref="D104:I105"/>
    <mergeCell ref="A108:E108"/>
    <mergeCell ref="A103:F103"/>
    <mergeCell ref="G103:I103"/>
    <mergeCell ref="G101:I101"/>
    <mergeCell ref="A98:F98"/>
    <mergeCell ref="A99:F99"/>
    <mergeCell ref="G93:I93"/>
    <mergeCell ref="G94:I94"/>
    <mergeCell ref="G96:I96"/>
    <mergeCell ref="A93:F93"/>
    <mergeCell ref="A94:F94"/>
    <mergeCell ref="A92:F92"/>
    <mergeCell ref="A91:F91"/>
    <mergeCell ref="G91:I91"/>
    <mergeCell ref="G92:I92"/>
    <mergeCell ref="A110:E110"/>
    <mergeCell ref="A107:C107"/>
    <mergeCell ref="D106:I106"/>
    <mergeCell ref="D107:I107"/>
    <mergeCell ref="A100:F100"/>
    <mergeCell ref="A101:F101"/>
    <mergeCell ref="D87:I87"/>
    <mergeCell ref="A88:C88"/>
    <mergeCell ref="D88:I88"/>
    <mergeCell ref="A89:C89"/>
    <mergeCell ref="D89:I89"/>
    <mergeCell ref="A90:I90"/>
    <mergeCell ref="A85:C85"/>
    <mergeCell ref="A86:C86"/>
    <mergeCell ref="A81:I81"/>
    <mergeCell ref="A87:C87"/>
    <mergeCell ref="A82:C82"/>
    <mergeCell ref="D82:I82"/>
    <mergeCell ref="D83:I83"/>
    <mergeCell ref="D84:I84"/>
    <mergeCell ref="D85:I85"/>
    <mergeCell ref="D86:I86"/>
    <mergeCell ref="A73:C73"/>
    <mergeCell ref="D73:I73"/>
    <mergeCell ref="A78:I79"/>
    <mergeCell ref="A80:I80"/>
    <mergeCell ref="A83:C83"/>
    <mergeCell ref="A84:C84"/>
    <mergeCell ref="A77:C77"/>
    <mergeCell ref="D77:I77"/>
    <mergeCell ref="A76:C76"/>
    <mergeCell ref="D76:I76"/>
    <mergeCell ref="A71:C71"/>
    <mergeCell ref="D71:I71"/>
    <mergeCell ref="A72:C72"/>
    <mergeCell ref="D72:I72"/>
    <mergeCell ref="A66:C66"/>
    <mergeCell ref="D66:I66"/>
    <mergeCell ref="A67:C67"/>
    <mergeCell ref="D67:I67"/>
    <mergeCell ref="A68:C70"/>
    <mergeCell ref="D68:I70"/>
    <mergeCell ref="D65:I65"/>
    <mergeCell ref="D59:I59"/>
    <mergeCell ref="D60:I60"/>
    <mergeCell ref="D61:I61"/>
    <mergeCell ref="A64:C64"/>
    <mergeCell ref="D64:I64"/>
    <mergeCell ref="A65:C65"/>
    <mergeCell ref="A59:C59"/>
    <mergeCell ref="A60:C60"/>
    <mergeCell ref="A42:D42"/>
    <mergeCell ref="A48:D48"/>
    <mergeCell ref="A49:D49"/>
    <mergeCell ref="A51:C51"/>
    <mergeCell ref="A61:C61"/>
    <mergeCell ref="A63:C63"/>
    <mergeCell ref="A55:C55"/>
    <mergeCell ref="D55:I55"/>
    <mergeCell ref="D63:I63"/>
    <mergeCell ref="A62:I62"/>
    <mergeCell ref="A56:C58"/>
    <mergeCell ref="D53:I53"/>
    <mergeCell ref="A52:C52"/>
    <mergeCell ref="A53:C53"/>
    <mergeCell ref="D51:I51"/>
    <mergeCell ref="D52:I52"/>
    <mergeCell ref="D54:I54"/>
    <mergeCell ref="A54:C54"/>
    <mergeCell ref="A200:I200"/>
    <mergeCell ref="A29:C29"/>
    <mergeCell ref="D29:I29"/>
    <mergeCell ref="A50:I50"/>
    <mergeCell ref="A38:C38"/>
    <mergeCell ref="A32:I33"/>
    <mergeCell ref="A40:I40"/>
    <mergeCell ref="A34:I34"/>
    <mergeCell ref="D35:I35"/>
    <mergeCell ref="D36:I36"/>
    <mergeCell ref="A41:D41"/>
    <mergeCell ref="A46:D46"/>
    <mergeCell ref="A31:I31"/>
    <mergeCell ref="A35:C35"/>
    <mergeCell ref="A17:I17"/>
    <mergeCell ref="D39:I39"/>
    <mergeCell ref="D38:I38"/>
    <mergeCell ref="A39:C39"/>
    <mergeCell ref="E46:H46"/>
    <mergeCell ref="E42:H42"/>
    <mergeCell ref="E7:I12"/>
    <mergeCell ref="A13:I16"/>
    <mergeCell ref="A18:I18"/>
    <mergeCell ref="A19:I20"/>
    <mergeCell ref="A21:I21"/>
    <mergeCell ref="D56:I58"/>
    <mergeCell ref="E47:H47"/>
    <mergeCell ref="A36:C36"/>
    <mergeCell ref="D24:I24"/>
    <mergeCell ref="A30:I30"/>
  </mergeCells>
  <dataValidations count="4">
    <dataValidation type="list" allowBlank="1" showInputMessage="1" showErrorMessage="1" sqref="A31:I31 G92:I94 G97:I101">
      <formula1>$B$8:$B$9</formula1>
    </dataValidation>
    <dataValidation type="list" allowBlank="1" showInputMessage="1" showErrorMessage="1" sqref="G103:I103">
      <formula1>$B$10:$B$11</formula1>
    </dataValidation>
    <dataValidation type="list" allowBlank="1" showInputMessage="1" showErrorMessage="1" sqref="I129">
      <formula1>$J$7:$J$27</formula1>
    </dataValidation>
    <dataValidation type="list" allowBlank="1" showInputMessage="1" showErrorMessage="1" sqref="J122 A123:I123">
      <formula1>$A$7:$A$12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0"/>
  <sheetViews>
    <sheetView zoomScalePageLayoutView="0" workbookViewId="0" topLeftCell="A41">
      <selection activeCell="A46" sqref="A46:D46"/>
    </sheetView>
  </sheetViews>
  <sheetFormatPr defaultColWidth="0" defaultRowHeight="12.75" zeroHeight="1"/>
  <cols>
    <col min="1" max="4" width="9.125" style="366" customWidth="1"/>
    <col min="5" max="5" width="13.00390625" style="366" customWidth="1"/>
    <col min="6" max="6" width="10.375" style="366" customWidth="1"/>
    <col min="7" max="7" width="9.125" style="366" customWidth="1"/>
    <col min="8" max="8" width="15.25390625" style="366" customWidth="1"/>
    <col min="9" max="9" width="17.125" style="366" customWidth="1"/>
    <col min="10" max="10" width="8.75390625" style="366" customWidth="1"/>
    <col min="11" max="11" width="21.375" style="366" customWidth="1"/>
    <col min="12" max="16384" width="8.75390625" style="366" hidden="1" customWidth="1"/>
  </cols>
  <sheetData>
    <row r="1" spans="1:10" ht="12.7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1" ht="12.75">
      <c r="A2" s="365"/>
      <c r="B2" s="365"/>
      <c r="C2" s="365"/>
      <c r="D2" s="365"/>
      <c r="E2" s="365"/>
      <c r="F2" s="365"/>
      <c r="G2" s="365"/>
      <c r="H2" s="365"/>
      <c r="I2" s="327" t="s">
        <v>564</v>
      </c>
      <c r="J2" s="327"/>
      <c r="K2" s="327"/>
    </row>
    <row r="3" spans="1:11" ht="12.75">
      <c r="A3" s="365"/>
      <c r="B3" s="365"/>
      <c r="C3" s="365"/>
      <c r="D3" s="365"/>
      <c r="E3" s="365"/>
      <c r="F3" s="365"/>
      <c r="G3" s="365"/>
      <c r="H3" s="365"/>
      <c r="I3" s="327" t="s">
        <v>565</v>
      </c>
      <c r="J3" s="327"/>
      <c r="K3" s="327"/>
    </row>
    <row r="4" spans="1:11" ht="12.75">
      <c r="A4" s="365"/>
      <c r="B4" s="365"/>
      <c r="C4" s="365"/>
      <c r="D4" s="365"/>
      <c r="E4" s="365"/>
      <c r="F4" s="365"/>
      <c r="G4" s="365"/>
      <c r="H4" s="365"/>
      <c r="I4" s="327" t="s">
        <v>566</v>
      </c>
      <c r="J4" s="327"/>
      <c r="K4" s="327"/>
    </row>
    <row r="5" spans="1:11" ht="12.75">
      <c r="A5" s="365"/>
      <c r="B5" s="365"/>
      <c r="C5" s="365"/>
      <c r="D5" s="365"/>
      <c r="E5" s="365"/>
      <c r="F5" s="365"/>
      <c r="G5" s="365"/>
      <c r="H5" s="365"/>
      <c r="I5" s="491" t="s">
        <v>567</v>
      </c>
      <c r="J5" s="491"/>
      <c r="K5" s="491"/>
    </row>
    <row r="6" spans="1:11" ht="12.75">
      <c r="A6" s="365"/>
      <c r="B6" s="365"/>
      <c r="C6" s="365"/>
      <c r="D6" s="365"/>
      <c r="E6" s="365"/>
      <c r="F6" s="365"/>
      <c r="G6" s="365"/>
      <c r="H6" s="365"/>
      <c r="I6" s="491" t="s">
        <v>568</v>
      </c>
      <c r="J6" s="491"/>
      <c r="K6" s="491"/>
    </row>
    <row r="7" spans="1:11" ht="12.75">
      <c r="A7" s="365"/>
      <c r="B7" s="365"/>
      <c r="C7" s="365"/>
      <c r="D7" s="365"/>
      <c r="E7" s="365"/>
      <c r="F7" s="365"/>
      <c r="G7" s="365"/>
      <c r="H7" s="365"/>
      <c r="I7" s="491" t="s">
        <v>569</v>
      </c>
      <c r="J7" s="491"/>
      <c r="K7" s="491"/>
    </row>
    <row r="8" spans="1:11" ht="12.75">
      <c r="A8" s="365"/>
      <c r="B8" s="365"/>
      <c r="C8" s="365"/>
      <c r="D8" s="365"/>
      <c r="E8" s="365"/>
      <c r="F8" s="365"/>
      <c r="G8" s="365"/>
      <c r="H8" s="365"/>
      <c r="I8" s="491" t="s">
        <v>570</v>
      </c>
      <c r="J8" s="491"/>
      <c r="K8" s="491"/>
    </row>
    <row r="9" spans="1:11" ht="12.75">
      <c r="A9" s="365"/>
      <c r="B9" s="365"/>
      <c r="C9" s="365"/>
      <c r="D9" s="365"/>
      <c r="E9" s="365"/>
      <c r="F9" s="365"/>
      <c r="G9" s="365"/>
      <c r="H9" s="365"/>
      <c r="I9" s="491" t="s">
        <v>571</v>
      </c>
      <c r="J9" s="491"/>
      <c r="K9" s="491"/>
    </row>
    <row r="10" spans="1:10" ht="12.75">
      <c r="A10" s="365"/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1" ht="15.75">
      <c r="A11" s="622" t="s">
        <v>572</v>
      </c>
      <c r="B11" s="622"/>
      <c r="C11" s="622"/>
      <c r="D11" s="622"/>
      <c r="E11" s="622"/>
      <c r="F11" s="622"/>
      <c r="G11" s="622"/>
      <c r="H11" s="622"/>
      <c r="I11" s="622"/>
      <c r="J11" s="365"/>
      <c r="K11" s="365"/>
    </row>
    <row r="12" spans="1:11" ht="13.5" thickBot="1">
      <c r="A12"/>
      <c r="B12"/>
      <c r="C12"/>
      <c r="D12"/>
      <c r="E12"/>
      <c r="F12"/>
      <c r="G12"/>
      <c r="H12"/>
      <c r="I12"/>
      <c r="J12" s="365"/>
      <c r="K12" s="365"/>
    </row>
    <row r="13" spans="1:11" ht="12.75" customHeight="1" thickTop="1">
      <c r="A13" s="599" t="s">
        <v>573</v>
      </c>
      <c r="B13" s="600"/>
      <c r="C13" s="600"/>
      <c r="D13" s="600"/>
      <c r="E13" s="600"/>
      <c r="F13" s="600"/>
      <c r="G13" s="600"/>
      <c r="H13" s="600"/>
      <c r="I13" s="600"/>
      <c r="J13" s="601"/>
      <c r="K13" s="365"/>
    </row>
    <row r="14" spans="1:11" ht="12.75" customHeight="1">
      <c r="A14" s="602"/>
      <c r="B14" s="603"/>
      <c r="C14" s="603"/>
      <c r="D14" s="603"/>
      <c r="E14" s="603"/>
      <c r="F14" s="603"/>
      <c r="G14" s="603"/>
      <c r="H14" s="603"/>
      <c r="I14" s="603"/>
      <c r="J14" s="604"/>
      <c r="K14" s="365"/>
    </row>
    <row r="15" spans="1:11" ht="12.75">
      <c r="A15" s="602"/>
      <c r="B15" s="603"/>
      <c r="C15" s="603"/>
      <c r="D15" s="603"/>
      <c r="E15" s="603"/>
      <c r="F15" s="603"/>
      <c r="G15" s="603"/>
      <c r="H15" s="603"/>
      <c r="I15" s="603"/>
      <c r="J15" s="604"/>
      <c r="K15" s="365"/>
    </row>
    <row r="16" spans="1:11" ht="12.75">
      <c r="A16" s="605"/>
      <c r="B16" s="606"/>
      <c r="C16" s="606"/>
      <c r="D16" s="606"/>
      <c r="E16" s="606"/>
      <c r="F16" s="606"/>
      <c r="G16" s="606"/>
      <c r="H16" s="606"/>
      <c r="I16" s="606"/>
      <c r="J16" s="607"/>
      <c r="K16" s="365"/>
    </row>
    <row r="17" spans="1:11" ht="12.75">
      <c r="A17" s="605"/>
      <c r="B17" s="606"/>
      <c r="C17" s="606"/>
      <c r="D17" s="606"/>
      <c r="E17" s="606"/>
      <c r="F17" s="606"/>
      <c r="G17" s="606"/>
      <c r="H17" s="606"/>
      <c r="I17" s="606"/>
      <c r="J17" s="607"/>
      <c r="K17" s="365"/>
    </row>
    <row r="18" spans="1:11" ht="41.25" customHeight="1">
      <c r="A18" s="597" t="s">
        <v>574</v>
      </c>
      <c r="B18" s="598"/>
      <c r="C18" s="598"/>
      <c r="D18" s="590">
        <f>Заявка!A19</f>
        <v>0</v>
      </c>
      <c r="E18" s="591"/>
      <c r="F18" s="591"/>
      <c r="G18" s="591"/>
      <c r="H18" s="591"/>
      <c r="I18" s="591"/>
      <c r="J18" s="592"/>
      <c r="K18" s="365"/>
    </row>
    <row r="19" spans="1:11" ht="18" customHeight="1">
      <c r="A19" s="597" t="s">
        <v>575</v>
      </c>
      <c r="B19" s="598"/>
      <c r="C19" s="598"/>
      <c r="D19" s="590">
        <f>Заявка!A22</f>
        <v>0</v>
      </c>
      <c r="E19" s="591"/>
      <c r="F19" s="591"/>
      <c r="G19" s="591"/>
      <c r="H19" s="591"/>
      <c r="I19" s="591"/>
      <c r="J19" s="592"/>
      <c r="K19" s="365"/>
    </row>
    <row r="20" spans="1:11" ht="12.75" customHeight="1">
      <c r="A20" s="597" t="s">
        <v>576</v>
      </c>
      <c r="B20" s="598"/>
      <c r="C20" s="598"/>
      <c r="D20" s="590">
        <f>Заявка!D24</f>
        <v>0</v>
      </c>
      <c r="E20" s="591"/>
      <c r="F20" s="591"/>
      <c r="G20" s="591"/>
      <c r="H20" s="591"/>
      <c r="I20" s="591"/>
      <c r="J20" s="592"/>
      <c r="K20" s="365"/>
    </row>
    <row r="21" spans="1:11" ht="12.75">
      <c r="A21" s="597" t="s">
        <v>577</v>
      </c>
      <c r="B21" s="598"/>
      <c r="C21" s="598"/>
      <c r="D21" s="590">
        <f>Заявка!D29</f>
        <v>0</v>
      </c>
      <c r="E21" s="591"/>
      <c r="F21" s="591"/>
      <c r="G21" s="591"/>
      <c r="H21" s="591"/>
      <c r="I21" s="591"/>
      <c r="J21" s="592"/>
      <c r="K21" s="365"/>
    </row>
    <row r="22" spans="1:11" ht="12.75" customHeight="1">
      <c r="A22" s="597" t="s">
        <v>616</v>
      </c>
      <c r="B22" s="598"/>
      <c r="C22" s="598"/>
      <c r="D22" s="590">
        <f>Заявка!D38</f>
        <v>0</v>
      </c>
      <c r="E22" s="591"/>
      <c r="F22" s="591"/>
      <c r="G22" s="591"/>
      <c r="H22" s="591"/>
      <c r="I22" s="591"/>
      <c r="J22" s="592"/>
      <c r="K22" s="365" t="s">
        <v>908</v>
      </c>
    </row>
    <row r="23" spans="1:11" ht="12.75" customHeight="1" thickBot="1">
      <c r="A23" s="620" t="s">
        <v>578</v>
      </c>
      <c r="B23" s="621"/>
      <c r="C23" s="621"/>
      <c r="D23" s="593">
        <f>Заявка!D39</f>
        <v>0</v>
      </c>
      <c r="E23" s="594"/>
      <c r="F23" s="594"/>
      <c r="G23" s="594"/>
      <c r="H23" s="594"/>
      <c r="I23" s="594"/>
      <c r="J23" s="595"/>
      <c r="K23" s="365" t="s">
        <v>907</v>
      </c>
    </row>
    <row r="24" spans="1:11" ht="14.25" thickBot="1" thickTop="1">
      <c r="A24" s="596"/>
      <c r="B24" s="596"/>
      <c r="C24" s="596"/>
      <c r="D24" s="596"/>
      <c r="E24" s="596"/>
      <c r="F24" s="596"/>
      <c r="G24" s="596"/>
      <c r="H24" s="596"/>
      <c r="I24" s="596"/>
      <c r="J24" s="596"/>
      <c r="K24" s="365" t="s">
        <v>673</v>
      </c>
    </row>
    <row r="25" spans="1:11" ht="15" customHeight="1" thickTop="1">
      <c r="A25" s="692" t="s">
        <v>579</v>
      </c>
      <c r="B25" s="693"/>
      <c r="C25" s="693"/>
      <c r="D25" s="694"/>
      <c r="E25" s="721"/>
      <c r="F25" s="721"/>
      <c r="G25" s="721"/>
      <c r="H25" s="721"/>
      <c r="I25" s="721"/>
      <c r="J25" s="722"/>
      <c r="K25" s="365" t="s">
        <v>674</v>
      </c>
    </row>
    <row r="26" spans="1:11" ht="27.75" customHeight="1">
      <c r="A26" s="646" t="s">
        <v>620</v>
      </c>
      <c r="B26" s="647"/>
      <c r="C26" s="647"/>
      <c r="D26" s="648"/>
      <c r="E26" s="690"/>
      <c r="F26" s="690"/>
      <c r="G26" s="690"/>
      <c r="H26" s="690"/>
      <c r="I26" s="690"/>
      <c r="J26" s="691"/>
      <c r="K26" s="522" t="s">
        <v>225</v>
      </c>
    </row>
    <row r="27" spans="1:11" ht="39" customHeight="1">
      <c r="A27" s="646" t="s">
        <v>621</v>
      </c>
      <c r="B27" s="647"/>
      <c r="C27" s="647"/>
      <c r="D27" s="648"/>
      <c r="E27" s="690"/>
      <c r="F27" s="690"/>
      <c r="G27" s="690"/>
      <c r="H27" s="690"/>
      <c r="I27" s="690"/>
      <c r="J27" s="691"/>
      <c r="K27" s="365" t="s">
        <v>866</v>
      </c>
    </row>
    <row r="28" spans="1:11" ht="77.25" customHeight="1">
      <c r="A28" s="646" t="s">
        <v>622</v>
      </c>
      <c r="B28" s="647"/>
      <c r="C28" s="647"/>
      <c r="D28" s="648"/>
      <c r="E28" s="690"/>
      <c r="F28" s="690"/>
      <c r="G28" s="690"/>
      <c r="H28" s="690"/>
      <c r="I28" s="690"/>
      <c r="J28" s="691"/>
      <c r="K28" s="365" t="s">
        <v>867</v>
      </c>
    </row>
    <row r="29" spans="1:11" ht="159" customHeight="1">
      <c r="A29" s="646" t="s">
        <v>623</v>
      </c>
      <c r="B29" s="647"/>
      <c r="C29" s="647"/>
      <c r="D29" s="648"/>
      <c r="E29" s="711">
        <f>Заявка!A80</f>
        <v>0</v>
      </c>
      <c r="F29" s="711"/>
      <c r="G29" s="711"/>
      <c r="H29" s="711"/>
      <c r="I29" s="711"/>
      <c r="J29" s="712"/>
      <c r="K29" s="480"/>
    </row>
    <row r="30" spans="1:11" ht="27" customHeight="1">
      <c r="A30" s="646" t="s">
        <v>624</v>
      </c>
      <c r="B30" s="647"/>
      <c r="C30" s="647"/>
      <c r="D30" s="648"/>
      <c r="E30" s="690"/>
      <c r="F30" s="690"/>
      <c r="G30" s="690"/>
      <c r="H30" s="690"/>
      <c r="I30" s="690"/>
      <c r="J30" s="691"/>
      <c r="K30" s="365"/>
    </row>
    <row r="31" spans="1:11" ht="60.75" customHeight="1">
      <c r="A31" s="646" t="s">
        <v>625</v>
      </c>
      <c r="B31" s="647"/>
      <c r="C31" s="647"/>
      <c r="D31" s="648"/>
      <c r="E31" s="690"/>
      <c r="F31" s="690"/>
      <c r="G31" s="690"/>
      <c r="H31" s="690"/>
      <c r="I31" s="690"/>
      <c r="J31" s="691"/>
      <c r="K31" s="520">
        <f>Заявка!D116</f>
        <v>0</v>
      </c>
    </row>
    <row r="32" spans="1:11" ht="69.75" customHeight="1">
      <c r="A32" s="646" t="s">
        <v>626</v>
      </c>
      <c r="B32" s="647"/>
      <c r="C32" s="647"/>
      <c r="D32" s="648"/>
      <c r="E32" s="690"/>
      <c r="F32" s="690"/>
      <c r="G32" s="690"/>
      <c r="H32" s="690"/>
      <c r="I32" s="690"/>
      <c r="J32" s="691"/>
      <c r="K32" s="365"/>
    </row>
    <row r="33" spans="1:11" ht="48" customHeight="1">
      <c r="A33" s="646" t="s">
        <v>628</v>
      </c>
      <c r="B33" s="647"/>
      <c r="C33" s="647"/>
      <c r="D33" s="648"/>
      <c r="E33" s="690"/>
      <c r="F33" s="690"/>
      <c r="G33" s="690"/>
      <c r="H33" s="690"/>
      <c r="I33" s="690"/>
      <c r="J33" s="691"/>
      <c r="K33" s="365"/>
    </row>
    <row r="34" spans="1:11" ht="30" customHeight="1">
      <c r="A34" s="646" t="s">
        <v>629</v>
      </c>
      <c r="B34" s="647"/>
      <c r="C34" s="647"/>
      <c r="D34" s="648"/>
      <c r="E34" s="690"/>
      <c r="F34" s="690"/>
      <c r="G34" s="690"/>
      <c r="H34" s="690"/>
      <c r="I34" s="690"/>
      <c r="J34" s="691"/>
      <c r="K34" s="365"/>
    </row>
    <row r="35" spans="1:11" ht="39.75" customHeight="1">
      <c r="A35" s="646" t="s">
        <v>630</v>
      </c>
      <c r="B35" s="647"/>
      <c r="C35" s="647"/>
      <c r="D35" s="648"/>
      <c r="E35" s="690"/>
      <c r="F35" s="690"/>
      <c r="G35" s="690"/>
      <c r="H35" s="690"/>
      <c r="I35" s="690"/>
      <c r="J35" s="691"/>
      <c r="K35" s="365"/>
    </row>
    <row r="36" spans="1:11" ht="12.75" customHeight="1">
      <c r="A36" s="738" t="s">
        <v>627</v>
      </c>
      <c r="B36" s="739"/>
      <c r="C36" s="739"/>
      <c r="D36" s="739"/>
      <c r="E36" s="739"/>
      <c r="F36" s="739"/>
      <c r="G36" s="739"/>
      <c r="H36" s="739"/>
      <c r="I36" s="739"/>
      <c r="J36" s="740"/>
      <c r="K36" s="521"/>
    </row>
    <row r="37" spans="1:11" ht="12.75">
      <c r="A37" s="741">
        <f>Заявка!D104</f>
        <v>0</v>
      </c>
      <c r="B37" s="742"/>
      <c r="C37" s="742"/>
      <c r="D37" s="742"/>
      <c r="E37" s="742"/>
      <c r="F37" s="742"/>
      <c r="G37" s="742"/>
      <c r="H37" s="742"/>
      <c r="I37" s="742"/>
      <c r="J37" s="743"/>
      <c r="K37" s="365"/>
    </row>
    <row r="38" spans="1:11" ht="12.75">
      <c r="A38" s="744"/>
      <c r="B38" s="745"/>
      <c r="C38" s="745"/>
      <c r="D38" s="745"/>
      <c r="E38" s="745"/>
      <c r="F38" s="745"/>
      <c r="G38" s="745"/>
      <c r="H38" s="745"/>
      <c r="I38" s="745"/>
      <c r="J38" s="746"/>
      <c r="K38" s="365"/>
    </row>
    <row r="39" spans="1:11" ht="4.5" customHeight="1" thickBot="1">
      <c r="A39" s="744"/>
      <c r="B39" s="745"/>
      <c r="C39" s="745"/>
      <c r="D39" s="745"/>
      <c r="E39" s="745"/>
      <c r="F39" s="745"/>
      <c r="G39" s="745"/>
      <c r="H39" s="745"/>
      <c r="I39" s="745"/>
      <c r="J39" s="746"/>
      <c r="K39" s="365"/>
    </row>
    <row r="40" spans="1:11" ht="13.5" hidden="1" thickBot="1">
      <c r="A40" s="747"/>
      <c r="B40" s="748"/>
      <c r="C40" s="748"/>
      <c r="D40" s="748"/>
      <c r="E40" s="748"/>
      <c r="F40" s="748"/>
      <c r="G40" s="748"/>
      <c r="H40" s="748"/>
      <c r="I40" s="748"/>
      <c r="J40" s="749"/>
      <c r="K40" s="365"/>
    </row>
    <row r="41" spans="1:11" ht="16.5" thickTop="1">
      <c r="A41" s="695" t="s">
        <v>631</v>
      </c>
      <c r="B41" s="696"/>
      <c r="C41" s="696"/>
      <c r="D41" s="696"/>
      <c r="E41" s="696"/>
      <c r="F41" s="696"/>
      <c r="G41" s="696"/>
      <c r="H41" s="696"/>
      <c r="I41" s="696"/>
      <c r="J41" s="697"/>
      <c r="K41" s="365"/>
    </row>
    <row r="42" spans="1:11" ht="88.5" customHeight="1">
      <c r="A42" s="646" t="s">
        <v>632</v>
      </c>
      <c r="B42" s="647"/>
      <c r="C42" s="647"/>
      <c r="D42" s="648"/>
      <c r="E42" s="690" t="s">
        <v>674</v>
      </c>
      <c r="F42" s="690"/>
      <c r="G42" s="690"/>
      <c r="H42" s="690"/>
      <c r="I42" s="690"/>
      <c r="J42" s="691"/>
      <c r="K42" s="365"/>
    </row>
    <row r="43" spans="1:11" ht="65.25" customHeight="1">
      <c r="A43" s="646" t="s">
        <v>633</v>
      </c>
      <c r="B43" s="647"/>
      <c r="C43" s="647"/>
      <c r="D43" s="648"/>
      <c r="E43" s="690" t="s">
        <v>673</v>
      </c>
      <c r="F43" s="690"/>
      <c r="G43" s="690"/>
      <c r="H43" s="690"/>
      <c r="I43" s="690"/>
      <c r="J43" s="691"/>
      <c r="K43" s="365"/>
    </row>
    <row r="44" spans="1:11" ht="45" customHeight="1">
      <c r="A44" s="646" t="s">
        <v>634</v>
      </c>
      <c r="B44" s="647"/>
      <c r="C44" s="647"/>
      <c r="D44" s="648"/>
      <c r="E44" s="690" t="s">
        <v>674</v>
      </c>
      <c r="F44" s="690"/>
      <c r="G44" s="690"/>
      <c r="H44" s="690"/>
      <c r="I44" s="690"/>
      <c r="J44" s="691"/>
      <c r="K44" s="365"/>
    </row>
    <row r="45" spans="1:11" ht="28.5" customHeight="1" thickBot="1">
      <c r="A45" s="661" t="s">
        <v>920</v>
      </c>
      <c r="B45" s="662"/>
      <c r="C45" s="662"/>
      <c r="D45" s="663"/>
      <c r="E45" s="723">
        <f>Заявка!H115</f>
        <v>0</v>
      </c>
      <c r="F45" s="723"/>
      <c r="G45" s="723"/>
      <c r="H45" s="723"/>
      <c r="I45" s="723"/>
      <c r="J45" s="724"/>
      <c r="K45" s="365"/>
    </row>
    <row r="46" spans="1:11" ht="58.5" customHeight="1" thickBot="1" thickTop="1">
      <c r="A46" s="584" t="s">
        <v>921</v>
      </c>
      <c r="B46" s="585"/>
      <c r="C46" s="585"/>
      <c r="D46" s="586"/>
      <c r="E46" s="587">
        <f>Заявка!I121</f>
        <v>0</v>
      </c>
      <c r="F46" s="588"/>
      <c r="G46" s="588"/>
      <c r="H46" s="588"/>
      <c r="I46" s="588"/>
      <c r="J46" s="589"/>
      <c r="K46" s="365"/>
    </row>
    <row r="47" spans="1:11" ht="34.5" customHeight="1" thickTop="1">
      <c r="A47" s="716" t="s">
        <v>668</v>
      </c>
      <c r="B47" s="717"/>
      <c r="C47" s="717"/>
      <c r="D47" s="717"/>
      <c r="E47" s="717"/>
      <c r="F47" s="717"/>
      <c r="G47" s="717"/>
      <c r="H47" s="717"/>
      <c r="I47" s="717"/>
      <c r="J47" s="718"/>
      <c r="K47" s="365"/>
    </row>
    <row r="48" spans="1:11" ht="66" customHeight="1">
      <c r="A48" s="646" t="s">
        <v>669</v>
      </c>
      <c r="B48" s="647"/>
      <c r="C48" s="647"/>
      <c r="D48" s="648"/>
      <c r="E48" s="698"/>
      <c r="F48" s="698"/>
      <c r="G48" s="698"/>
      <c r="H48" s="698"/>
      <c r="I48" s="698"/>
      <c r="J48" s="699"/>
      <c r="K48" s="365"/>
    </row>
    <row r="49" spans="1:11" ht="44.25" customHeight="1">
      <c r="A49" s="646" t="s">
        <v>635</v>
      </c>
      <c r="B49" s="647"/>
      <c r="C49" s="647"/>
      <c r="D49" s="648"/>
      <c r="E49" s="698"/>
      <c r="F49" s="698"/>
      <c r="G49" s="698"/>
      <c r="H49" s="698"/>
      <c r="I49" s="698"/>
      <c r="J49" s="699"/>
      <c r="K49" s="365"/>
    </row>
    <row r="50" spans="1:11" ht="55.5" customHeight="1">
      <c r="A50" s="646" t="s">
        <v>636</v>
      </c>
      <c r="B50" s="647"/>
      <c r="C50" s="647"/>
      <c r="D50" s="648"/>
      <c r="E50" s="698"/>
      <c r="F50" s="698"/>
      <c r="G50" s="698"/>
      <c r="H50" s="698"/>
      <c r="I50" s="698"/>
      <c r="J50" s="699"/>
      <c r="K50" s="365"/>
    </row>
    <row r="51" spans="1:11" ht="42.75" customHeight="1">
      <c r="A51" s="646" t="s">
        <v>637</v>
      </c>
      <c r="B51" s="647"/>
      <c r="C51" s="647"/>
      <c r="D51" s="648"/>
      <c r="E51" s="698"/>
      <c r="F51" s="698"/>
      <c r="G51" s="698"/>
      <c r="H51" s="698"/>
      <c r="I51" s="698"/>
      <c r="J51" s="699"/>
      <c r="K51" s="365"/>
    </row>
    <row r="52" spans="1:11" ht="33.75" customHeight="1" thickBot="1">
      <c r="A52" s="661" t="s">
        <v>638</v>
      </c>
      <c r="B52" s="662"/>
      <c r="C52" s="662"/>
      <c r="D52" s="663"/>
      <c r="E52" s="719"/>
      <c r="F52" s="719"/>
      <c r="G52" s="719"/>
      <c r="H52" s="719"/>
      <c r="I52" s="719"/>
      <c r="J52" s="720"/>
      <c r="K52" s="365"/>
    </row>
    <row r="53" spans="1:11" ht="31.5" customHeight="1" thickTop="1">
      <c r="A53" s="695" t="s">
        <v>639</v>
      </c>
      <c r="B53" s="696"/>
      <c r="C53" s="696"/>
      <c r="D53" s="696"/>
      <c r="E53" s="696"/>
      <c r="F53" s="696"/>
      <c r="G53" s="696"/>
      <c r="H53" s="696"/>
      <c r="I53" s="696"/>
      <c r="J53" s="697"/>
      <c r="K53" s="365"/>
    </row>
    <row r="54" spans="1:11" ht="74.25" customHeight="1">
      <c r="A54" s="646" t="s">
        <v>640</v>
      </c>
      <c r="B54" s="647"/>
      <c r="C54" s="647"/>
      <c r="D54" s="648"/>
      <c r="E54" s="690"/>
      <c r="F54" s="690"/>
      <c r="G54" s="690"/>
      <c r="H54" s="690"/>
      <c r="I54" s="690"/>
      <c r="J54" s="691"/>
      <c r="K54" s="365"/>
    </row>
    <row r="55" spans="1:11" ht="72" customHeight="1">
      <c r="A55" s="646" t="s">
        <v>641</v>
      </c>
      <c r="B55" s="647"/>
      <c r="C55" s="647"/>
      <c r="D55" s="648"/>
      <c r="E55" s="690"/>
      <c r="F55" s="690"/>
      <c r="G55" s="690"/>
      <c r="H55" s="690"/>
      <c r="I55" s="690"/>
      <c r="J55" s="691"/>
      <c r="K55" s="365"/>
    </row>
    <row r="56" spans="1:11" ht="114" customHeight="1" thickBot="1">
      <c r="A56" s="661" t="s">
        <v>642</v>
      </c>
      <c r="B56" s="662"/>
      <c r="C56" s="662"/>
      <c r="D56" s="663"/>
      <c r="E56" s="690"/>
      <c r="F56" s="690"/>
      <c r="G56" s="690"/>
      <c r="H56" s="690"/>
      <c r="I56" s="690"/>
      <c r="J56" s="691"/>
      <c r="K56" s="365"/>
    </row>
    <row r="57" spans="1:10" ht="21" customHeight="1" thickTop="1">
      <c r="A57" s="716" t="s">
        <v>875</v>
      </c>
      <c r="B57" s="717"/>
      <c r="C57" s="717"/>
      <c r="D57" s="717"/>
      <c r="E57" s="717"/>
      <c r="F57" s="717"/>
      <c r="G57" s="717"/>
      <c r="H57" s="717"/>
      <c r="I57" s="717"/>
      <c r="J57" s="718"/>
    </row>
    <row r="58" spans="1:10" ht="21" customHeight="1">
      <c r="A58" s="635" t="s">
        <v>738</v>
      </c>
      <c r="B58" s="636"/>
      <c r="C58" s="637"/>
      <c r="D58" s="642">
        <f>Заявка!G103</f>
        <v>0</v>
      </c>
      <c r="E58" s="642"/>
      <c r="F58" s="642"/>
      <c r="G58" s="642"/>
      <c r="H58" s="642"/>
      <c r="I58" s="642"/>
      <c r="J58" s="643"/>
    </row>
    <row r="59" spans="1:10" ht="24" customHeight="1">
      <c r="A59" s="635" t="s">
        <v>739</v>
      </c>
      <c r="B59" s="636"/>
      <c r="C59" s="637"/>
      <c r="D59" s="642">
        <f>Заявка!D106</f>
        <v>0</v>
      </c>
      <c r="E59" s="642"/>
      <c r="F59" s="642"/>
      <c r="G59" s="642"/>
      <c r="H59" s="642"/>
      <c r="I59" s="642"/>
      <c r="J59" s="643"/>
    </row>
    <row r="60" spans="1:10" ht="23.25" customHeight="1">
      <c r="A60" s="635" t="s">
        <v>741</v>
      </c>
      <c r="B60" s="636"/>
      <c r="C60" s="637"/>
      <c r="D60" s="642">
        <f>Заявка!D107</f>
        <v>0</v>
      </c>
      <c r="E60" s="642"/>
      <c r="F60" s="642"/>
      <c r="G60" s="642"/>
      <c r="H60" s="642"/>
      <c r="I60" s="642"/>
      <c r="J60" s="643"/>
    </row>
    <row r="61" spans="1:10" ht="20.25" customHeight="1">
      <c r="A61" s="635" t="s">
        <v>873</v>
      </c>
      <c r="B61" s="636"/>
      <c r="C61" s="637"/>
      <c r="D61" s="713"/>
      <c r="E61" s="714"/>
      <c r="F61" s="714"/>
      <c r="G61" s="714"/>
      <c r="H61" s="714"/>
      <c r="I61" s="714"/>
      <c r="J61" s="715"/>
    </row>
    <row r="62" spans="1:10" ht="33" customHeight="1" thickBot="1">
      <c r="A62" s="649" t="s">
        <v>753</v>
      </c>
      <c r="B62" s="650"/>
      <c r="C62" s="651"/>
      <c r="D62" s="652">
        <f>Заявка!D104</f>
        <v>0</v>
      </c>
      <c r="E62" s="653"/>
      <c r="F62" s="653"/>
      <c r="G62" s="653"/>
      <c r="H62" s="653"/>
      <c r="I62" s="653"/>
      <c r="J62" s="654"/>
    </row>
    <row r="63" spans="1:10" ht="31.5" customHeight="1" thickTop="1">
      <c r="A63" s="703" t="s">
        <v>646</v>
      </c>
      <c r="B63" s="704"/>
      <c r="C63" s="704"/>
      <c r="D63" s="704"/>
      <c r="E63" s="704"/>
      <c r="F63" s="704"/>
      <c r="G63" s="704"/>
      <c r="H63" s="704"/>
      <c r="I63" s="704"/>
      <c r="J63" s="705"/>
    </row>
    <row r="64" spans="1:10" ht="26.25" customHeight="1">
      <c r="A64" s="646" t="s">
        <v>836</v>
      </c>
      <c r="B64" s="647"/>
      <c r="C64" s="647"/>
      <c r="D64" s="648"/>
      <c r="E64" s="494">
        <f>Заявка!A123</f>
        <v>0</v>
      </c>
      <c r="F64" s="728">
        <f>Заявка!C123</f>
        <v>0</v>
      </c>
      <c r="G64" s="729"/>
      <c r="H64" s="494">
        <f>Заявка!E123</f>
        <v>0</v>
      </c>
      <c r="I64" s="494">
        <f>Заявка!G123</f>
        <v>0</v>
      </c>
      <c r="J64" s="495">
        <f>Заявка!I123</f>
        <v>0</v>
      </c>
    </row>
    <row r="65" spans="1:10" ht="37.5" customHeight="1">
      <c r="A65" s="646" t="s">
        <v>643</v>
      </c>
      <c r="B65" s="647"/>
      <c r="C65" s="647"/>
      <c r="D65" s="648"/>
      <c r="E65" s="492">
        <f>Заявка!A125</f>
        <v>0</v>
      </c>
      <c r="F65" s="644">
        <f>Заявка!C125</f>
        <v>0</v>
      </c>
      <c r="G65" s="645"/>
      <c r="H65" s="492">
        <f>Заявка!E125</f>
        <v>0</v>
      </c>
      <c r="I65" s="492">
        <f>Заявка!G125</f>
        <v>0</v>
      </c>
      <c r="J65" s="493">
        <f>Заявка!I125</f>
        <v>0</v>
      </c>
    </row>
    <row r="66" spans="1:10" ht="12.75" customHeight="1">
      <c r="A66" s="646" t="s">
        <v>644</v>
      </c>
      <c r="B66" s="647"/>
      <c r="C66" s="647"/>
      <c r="D66" s="648"/>
      <c r="E66" s="644">
        <f>Заявка!D106</f>
        <v>0</v>
      </c>
      <c r="F66" s="671"/>
      <c r="G66" s="671"/>
      <c r="H66" s="671"/>
      <c r="I66" s="671"/>
      <c r="J66" s="710"/>
    </row>
    <row r="67" spans="1:10" ht="12.75" customHeight="1">
      <c r="A67" s="646" t="s">
        <v>846</v>
      </c>
      <c r="B67" s="647"/>
      <c r="C67" s="647"/>
      <c r="D67" s="648"/>
      <c r="E67" s="750">
        <f>D61</f>
        <v>0</v>
      </c>
      <c r="F67" s="751"/>
      <c r="G67" s="751"/>
      <c r="H67" s="751"/>
      <c r="I67" s="751"/>
      <c r="J67" s="752"/>
    </row>
    <row r="68" spans="1:10" ht="12.75" customHeight="1">
      <c r="A68" s="646" t="s">
        <v>645</v>
      </c>
      <c r="B68" s="647"/>
      <c r="C68" s="647"/>
      <c r="D68" s="648"/>
      <c r="E68" s="711">
        <f>E66*E67</f>
        <v>0</v>
      </c>
      <c r="F68" s="711"/>
      <c r="G68" s="711"/>
      <c r="H68" s="711"/>
      <c r="I68" s="711"/>
      <c r="J68" s="712"/>
    </row>
    <row r="69" spans="1:10" ht="12.75" customHeight="1">
      <c r="A69" s="646" t="s">
        <v>880</v>
      </c>
      <c r="B69" s="647"/>
      <c r="C69" s="647"/>
      <c r="D69" s="648"/>
      <c r="E69" s="644">
        <f>E66+E68</f>
        <v>0</v>
      </c>
      <c r="F69" s="671"/>
      <c r="G69" s="671"/>
      <c r="H69" s="671"/>
      <c r="I69" s="671"/>
      <c r="J69" s="710"/>
    </row>
    <row r="70" spans="1:10" ht="12.75" customHeight="1">
      <c r="A70" s="646" t="s">
        <v>806</v>
      </c>
      <c r="B70" s="647"/>
      <c r="C70" s="647"/>
      <c r="D70" s="648"/>
      <c r="E70" s="492">
        <f>Заявка!A127</f>
        <v>0</v>
      </c>
      <c r="F70" s="644">
        <f>Заявка!C127</f>
        <v>0</v>
      </c>
      <c r="G70" s="645"/>
      <c r="H70" s="492">
        <f>Заявка!E127</f>
        <v>0</v>
      </c>
      <c r="I70" s="492">
        <f>Заявка!G127</f>
        <v>0</v>
      </c>
      <c r="J70" s="493">
        <f>Заявка!I127</f>
        <v>0</v>
      </c>
    </row>
    <row r="71" spans="1:10" ht="12.75" customHeight="1">
      <c r="A71" s="646" t="s">
        <v>861</v>
      </c>
      <c r="B71" s="647"/>
      <c r="C71" s="647"/>
      <c r="D71" s="648"/>
      <c r="E71" s="644">
        <f>E70+F70+H70+I70+J70</f>
        <v>0</v>
      </c>
      <c r="F71" s="671"/>
      <c r="G71" s="671"/>
      <c r="H71" s="671"/>
      <c r="I71" s="671"/>
      <c r="J71" s="710"/>
    </row>
    <row r="72" spans="1:10" ht="12.75" customHeight="1">
      <c r="A72" s="646" t="s">
        <v>845</v>
      </c>
      <c r="B72" s="647"/>
      <c r="C72" s="647"/>
      <c r="D72" s="648"/>
      <c r="E72" s="490"/>
      <c r="F72" s="706"/>
      <c r="G72" s="707"/>
      <c r="H72" s="490"/>
      <c r="I72" s="490"/>
      <c r="J72" s="500"/>
    </row>
    <row r="73" spans="1:10" ht="32.25" customHeight="1">
      <c r="A73" s="646" t="s">
        <v>847</v>
      </c>
      <c r="B73" s="647"/>
      <c r="C73" s="647"/>
      <c r="D73" s="648"/>
      <c r="E73" s="498">
        <f>E70-(E70*E72)</f>
        <v>0</v>
      </c>
      <c r="F73" s="708">
        <f>F70-(F70*F72)</f>
        <v>0</v>
      </c>
      <c r="G73" s="709"/>
      <c r="H73" s="498">
        <f>H70-(H70*H72)</f>
        <v>0</v>
      </c>
      <c r="I73" s="498">
        <f>I70-(I70*I72)</f>
        <v>0</v>
      </c>
      <c r="J73" s="499">
        <f>J70-(J70*J72)</f>
        <v>0</v>
      </c>
    </row>
    <row r="74" spans="1:10" ht="32.25" customHeight="1" thickBot="1">
      <c r="A74" s="661" t="s">
        <v>862</v>
      </c>
      <c r="B74" s="662"/>
      <c r="C74" s="662"/>
      <c r="D74" s="663"/>
      <c r="E74" s="700">
        <f>E73+F73+H73+I73+J73</f>
        <v>0</v>
      </c>
      <c r="F74" s="701"/>
      <c r="G74" s="701"/>
      <c r="H74" s="701"/>
      <c r="I74" s="701"/>
      <c r="J74" s="702"/>
    </row>
    <row r="75" spans="1:10" ht="30.75" customHeight="1" thickTop="1">
      <c r="A75" s="695" t="s">
        <v>652</v>
      </c>
      <c r="B75" s="696"/>
      <c r="C75" s="696"/>
      <c r="D75" s="696"/>
      <c r="E75" s="696"/>
      <c r="F75" s="696"/>
      <c r="G75" s="696"/>
      <c r="H75" s="696"/>
      <c r="I75" s="696"/>
      <c r="J75" s="697"/>
    </row>
    <row r="76" spans="1:10" ht="65.25" customHeight="1">
      <c r="A76" s="646" t="s">
        <v>653</v>
      </c>
      <c r="B76" s="647"/>
      <c r="C76" s="647"/>
      <c r="D76" s="648"/>
      <c r="E76" s="690"/>
      <c r="F76" s="690"/>
      <c r="G76" s="690"/>
      <c r="H76" s="690"/>
      <c r="I76" s="690"/>
      <c r="J76" s="691"/>
    </row>
    <row r="77" spans="1:10" ht="54.75" customHeight="1">
      <c r="A77" s="646" t="s">
        <v>654</v>
      </c>
      <c r="B77" s="647"/>
      <c r="C77" s="647"/>
      <c r="D77" s="648"/>
      <c r="E77" s="690"/>
      <c r="F77" s="690"/>
      <c r="G77" s="690"/>
      <c r="H77" s="690"/>
      <c r="I77" s="690"/>
      <c r="J77" s="691"/>
    </row>
    <row r="78" spans="1:10" ht="51" customHeight="1">
      <c r="A78" s="646" t="s">
        <v>655</v>
      </c>
      <c r="B78" s="647"/>
      <c r="C78" s="647"/>
      <c r="D78" s="648"/>
      <c r="E78" s="690"/>
      <c r="F78" s="690"/>
      <c r="G78" s="690"/>
      <c r="H78" s="690"/>
      <c r="I78" s="690"/>
      <c r="J78" s="691"/>
    </row>
    <row r="79" spans="1:10" ht="52.5" customHeight="1">
      <c r="A79" s="646" t="s">
        <v>656</v>
      </c>
      <c r="B79" s="647"/>
      <c r="C79" s="647"/>
      <c r="D79" s="648"/>
      <c r="E79" s="690"/>
      <c r="F79" s="690"/>
      <c r="G79" s="690"/>
      <c r="H79" s="690"/>
      <c r="I79" s="690"/>
      <c r="J79" s="691"/>
    </row>
    <row r="80" spans="1:10" ht="60.75" customHeight="1">
      <c r="A80" s="646" t="s">
        <v>657</v>
      </c>
      <c r="B80" s="647"/>
      <c r="C80" s="647"/>
      <c r="D80" s="648"/>
      <c r="E80" s="690"/>
      <c r="F80" s="690"/>
      <c r="G80" s="690"/>
      <c r="H80" s="690"/>
      <c r="I80" s="690"/>
      <c r="J80" s="691"/>
    </row>
    <row r="81" spans="1:10" ht="91.5" customHeight="1">
      <c r="A81" s="646" t="s">
        <v>658</v>
      </c>
      <c r="B81" s="647"/>
      <c r="C81" s="647"/>
      <c r="D81" s="648"/>
      <c r="E81" s="690"/>
      <c r="F81" s="690"/>
      <c r="G81" s="690"/>
      <c r="H81" s="690"/>
      <c r="I81" s="690"/>
      <c r="J81" s="691"/>
    </row>
    <row r="82" spans="1:10" ht="110.25" customHeight="1">
      <c r="A82" s="646" t="s">
        <v>659</v>
      </c>
      <c r="B82" s="647"/>
      <c r="C82" s="647"/>
      <c r="D82" s="648"/>
      <c r="E82" s="690"/>
      <c r="F82" s="690"/>
      <c r="G82" s="690"/>
      <c r="H82" s="690"/>
      <c r="I82" s="690"/>
      <c r="J82" s="691"/>
    </row>
    <row r="83" spans="1:11" ht="65.25" customHeight="1" thickBot="1">
      <c r="A83" s="661" t="s">
        <v>660</v>
      </c>
      <c r="B83" s="662"/>
      <c r="C83" s="662"/>
      <c r="D83" s="663"/>
      <c r="E83" s="690"/>
      <c r="F83" s="690"/>
      <c r="G83" s="690"/>
      <c r="H83" s="690"/>
      <c r="I83" s="690"/>
      <c r="J83" s="691"/>
      <c r="K83" s="481">
        <f>'баланс взаимосв.комп'!R51</f>
        <v>0</v>
      </c>
    </row>
    <row r="84" spans="1:10" ht="30.75" customHeight="1" thickTop="1">
      <c r="A84" s="695" t="s">
        <v>661</v>
      </c>
      <c r="B84" s="696"/>
      <c r="C84" s="696"/>
      <c r="D84" s="696"/>
      <c r="E84" s="696"/>
      <c r="F84" s="696"/>
      <c r="G84" s="696"/>
      <c r="H84" s="696"/>
      <c r="I84" s="696"/>
      <c r="J84" s="697"/>
    </row>
    <row r="85" spans="1:18" ht="49.5" customHeight="1">
      <c r="A85" s="664" t="s">
        <v>662</v>
      </c>
      <c r="B85" s="665"/>
      <c r="C85" s="665"/>
      <c r="D85" s="666"/>
      <c r="E85" s="638" t="s">
        <v>665</v>
      </c>
      <c r="F85" s="636"/>
      <c r="G85" s="636"/>
      <c r="H85" s="636"/>
      <c r="I85" s="637"/>
      <c r="J85" s="493" t="s">
        <v>666</v>
      </c>
      <c r="N85" s="365"/>
      <c r="O85" s="365"/>
      <c r="P85" s="365"/>
      <c r="Q85" s="365"/>
      <c r="R85" s="365"/>
    </row>
    <row r="86" spans="1:18" ht="25.5" customHeight="1">
      <c r="A86" s="667"/>
      <c r="B86" s="668"/>
      <c r="C86" s="668"/>
      <c r="D86" s="669"/>
      <c r="E86" s="681"/>
      <c r="F86" s="682"/>
      <c r="G86" s="682"/>
      <c r="H86" s="682"/>
      <c r="I86" s="683"/>
      <c r="J86" s="496"/>
      <c r="N86" s="365"/>
      <c r="O86" s="365"/>
      <c r="P86" s="365">
        <v>1</v>
      </c>
      <c r="Q86" s="365">
        <v>0.05</v>
      </c>
      <c r="R86" s="365"/>
    </row>
    <row r="87" spans="1:18" ht="41.25" customHeight="1">
      <c r="A87" s="670" t="s">
        <v>663</v>
      </c>
      <c r="B87" s="671"/>
      <c r="C87" s="671"/>
      <c r="D87" s="645"/>
      <c r="E87" s="681"/>
      <c r="F87" s="682"/>
      <c r="G87" s="682"/>
      <c r="H87" s="682"/>
      <c r="I87" s="683"/>
      <c r="J87" s="496"/>
      <c r="N87" s="365"/>
      <c r="O87" s="365"/>
      <c r="P87" s="365">
        <v>1.01</v>
      </c>
      <c r="Q87" s="365">
        <v>0.1</v>
      </c>
      <c r="R87" s="365"/>
    </row>
    <row r="88" spans="1:18" ht="54" customHeight="1" thickBot="1">
      <c r="A88" s="684" t="s">
        <v>664</v>
      </c>
      <c r="B88" s="685"/>
      <c r="C88" s="685"/>
      <c r="D88" s="686"/>
      <c r="E88" s="687"/>
      <c r="F88" s="688"/>
      <c r="G88" s="688"/>
      <c r="H88" s="688"/>
      <c r="I88" s="689"/>
      <c r="J88" s="497"/>
      <c r="N88" s="365"/>
      <c r="O88" s="365"/>
      <c r="P88" s="365">
        <v>1.1</v>
      </c>
      <c r="Q88" s="365">
        <v>0.15</v>
      </c>
      <c r="R88" s="365"/>
    </row>
    <row r="89" spans="1:18" ht="20.25" customHeight="1" thickTop="1">
      <c r="A89" s="716" t="s">
        <v>874</v>
      </c>
      <c r="B89" s="717"/>
      <c r="C89" s="717"/>
      <c r="D89" s="717"/>
      <c r="E89" s="717"/>
      <c r="F89" s="717"/>
      <c r="G89" s="717"/>
      <c r="H89" s="717"/>
      <c r="I89" s="717"/>
      <c r="J89" s="718"/>
      <c r="N89" s="365"/>
      <c r="O89" s="365"/>
      <c r="P89" s="365"/>
      <c r="Q89" s="365"/>
      <c r="R89" s="365"/>
    </row>
    <row r="90" spans="1:18" ht="19.5" customHeight="1">
      <c r="A90" s="655" t="s">
        <v>869</v>
      </c>
      <c r="B90" s="656"/>
      <c r="C90" s="656"/>
      <c r="D90" s="657"/>
      <c r="E90" s="672">
        <f>Заявка!F142</f>
        <v>0</v>
      </c>
      <c r="F90" s="672"/>
      <c r="G90" s="672"/>
      <c r="H90" s="672"/>
      <c r="I90" s="672"/>
      <c r="J90" s="673"/>
      <c r="N90" s="365"/>
      <c r="O90" s="365"/>
      <c r="P90" s="365"/>
      <c r="Q90" s="365"/>
      <c r="R90" s="365"/>
    </row>
    <row r="91" spans="1:18" ht="18.75" customHeight="1">
      <c r="A91" s="646" t="s">
        <v>870</v>
      </c>
      <c r="B91" s="647"/>
      <c r="C91" s="647"/>
      <c r="D91" s="648"/>
      <c r="E91" s="674">
        <f>Заявка!G142</f>
        <v>0</v>
      </c>
      <c r="F91" s="675"/>
      <c r="G91" s="676"/>
      <c r="H91" s="676"/>
      <c r="I91" s="676"/>
      <c r="J91" s="677"/>
      <c r="K91" s="482" t="s">
        <v>872</v>
      </c>
      <c r="N91" s="365"/>
      <c r="O91" s="365"/>
      <c r="P91" s="365"/>
      <c r="Q91" s="365"/>
      <c r="R91" s="365"/>
    </row>
    <row r="92" spans="1:18" ht="26.25" customHeight="1" thickBot="1">
      <c r="A92" s="661" t="s">
        <v>883</v>
      </c>
      <c r="B92" s="662"/>
      <c r="C92" s="662"/>
      <c r="D92" s="663"/>
      <c r="E92" s="678" t="e">
        <f>E91/E90</f>
        <v>#DIV/0!</v>
      </c>
      <c r="F92" s="679"/>
      <c r="G92" s="679"/>
      <c r="H92" s="679"/>
      <c r="I92" s="679"/>
      <c r="J92" s="680"/>
      <c r="K92" s="483"/>
      <c r="N92" s="365"/>
      <c r="O92" s="365"/>
      <c r="P92" s="365"/>
      <c r="Q92" s="365"/>
      <c r="R92" s="365"/>
    </row>
    <row r="93" spans="1:18" ht="21" customHeight="1" thickTop="1">
      <c r="A93" s="658" t="s">
        <v>871</v>
      </c>
      <c r="B93" s="659"/>
      <c r="C93" s="659"/>
      <c r="D93" s="660"/>
      <c r="E93" s="672">
        <f>Заявка!F156</f>
        <v>0</v>
      </c>
      <c r="F93" s="672"/>
      <c r="G93" s="672"/>
      <c r="H93" s="672"/>
      <c r="I93" s="672"/>
      <c r="J93" s="673"/>
      <c r="N93" s="365"/>
      <c r="O93" s="365"/>
      <c r="P93" s="365"/>
      <c r="Q93" s="365"/>
      <c r="R93" s="365"/>
    </row>
    <row r="94" spans="1:18" ht="15.75" customHeight="1">
      <c r="A94" s="646" t="s">
        <v>870</v>
      </c>
      <c r="B94" s="647"/>
      <c r="C94" s="647"/>
      <c r="D94" s="648"/>
      <c r="E94" s="674">
        <f>Заявка!G156</f>
        <v>0</v>
      </c>
      <c r="F94" s="675"/>
      <c r="G94" s="676"/>
      <c r="H94" s="676"/>
      <c r="I94" s="676"/>
      <c r="J94" s="677"/>
      <c r="K94" s="482" t="s">
        <v>872</v>
      </c>
      <c r="N94" s="365"/>
      <c r="O94" s="365"/>
      <c r="P94" s="365"/>
      <c r="Q94" s="365"/>
      <c r="R94" s="365"/>
    </row>
    <row r="95" spans="1:18" ht="29.25" customHeight="1" thickBot="1">
      <c r="A95" s="661" t="s">
        <v>884</v>
      </c>
      <c r="B95" s="662"/>
      <c r="C95" s="662"/>
      <c r="D95" s="663"/>
      <c r="E95" s="679" t="e">
        <f>E94/E93</f>
        <v>#DIV/0!</v>
      </c>
      <c r="F95" s="679"/>
      <c r="G95" s="679"/>
      <c r="H95" s="679"/>
      <c r="I95" s="679"/>
      <c r="J95" s="680"/>
      <c r="K95" s="483"/>
      <c r="N95" s="365"/>
      <c r="O95" s="365"/>
      <c r="P95" s="365"/>
      <c r="Q95" s="365"/>
      <c r="R95" s="365"/>
    </row>
    <row r="96" spans="1:18" ht="21" customHeight="1" thickTop="1">
      <c r="A96" s="639" t="s">
        <v>877</v>
      </c>
      <c r="B96" s="640"/>
      <c r="C96" s="640"/>
      <c r="D96" s="640"/>
      <c r="E96" s="640"/>
      <c r="F96" s="640"/>
      <c r="G96" s="640"/>
      <c r="H96" s="640"/>
      <c r="I96" s="640"/>
      <c r="J96" s="641"/>
      <c r="K96" s="483"/>
      <c r="N96" s="365"/>
      <c r="O96" s="365"/>
      <c r="P96" s="365"/>
      <c r="Q96" s="365"/>
      <c r="R96" s="365"/>
    </row>
    <row r="97" spans="1:18" ht="59.25" customHeight="1">
      <c r="A97" s="635" t="s">
        <v>727</v>
      </c>
      <c r="B97" s="636"/>
      <c r="C97" s="636"/>
      <c r="D97" s="637"/>
      <c r="E97" s="638" t="s">
        <v>758</v>
      </c>
      <c r="F97" s="637"/>
      <c r="G97" s="638" t="s">
        <v>876</v>
      </c>
      <c r="H97" s="637"/>
      <c r="I97" s="642" t="s">
        <v>759</v>
      </c>
      <c r="J97" s="643"/>
      <c r="K97" s="483"/>
      <c r="N97" s="365"/>
      <c r="O97" s="365"/>
      <c r="P97" s="365"/>
      <c r="Q97" s="365"/>
      <c r="R97" s="365"/>
    </row>
    <row r="98" spans="1:18" ht="19.5" customHeight="1">
      <c r="A98" s="629" t="s">
        <v>754</v>
      </c>
      <c r="B98" s="630"/>
      <c r="C98" s="630"/>
      <c r="D98" s="631"/>
      <c r="E98" s="623">
        <f>Заявка!D115</f>
        <v>0</v>
      </c>
      <c r="F98" s="624"/>
      <c r="G98" s="623">
        <f>Заявка!E115</f>
        <v>0</v>
      </c>
      <c r="H98" s="624"/>
      <c r="I98" s="623">
        <f>Заявка!F115</f>
        <v>0</v>
      </c>
      <c r="J98" s="627"/>
      <c r="K98" s="483"/>
      <c r="N98" s="365"/>
      <c r="O98" s="365"/>
      <c r="P98" s="365"/>
      <c r="Q98" s="365"/>
      <c r="R98" s="365"/>
    </row>
    <row r="99" spans="1:18" ht="27.75" customHeight="1">
      <c r="A99" s="629" t="s">
        <v>755</v>
      </c>
      <c r="B99" s="630"/>
      <c r="C99" s="630"/>
      <c r="D99" s="631"/>
      <c r="E99" s="623">
        <f>Заявка!D116</f>
        <v>0</v>
      </c>
      <c r="F99" s="624"/>
      <c r="G99" s="623">
        <f>Заявка!E116</f>
        <v>0</v>
      </c>
      <c r="H99" s="624"/>
      <c r="I99" s="623">
        <f>Заявка!F116</f>
        <v>0</v>
      </c>
      <c r="J99" s="627"/>
      <c r="K99" s="483"/>
      <c r="N99" s="365"/>
      <c r="O99" s="365"/>
      <c r="P99" s="365"/>
      <c r="Q99" s="365"/>
      <c r="R99" s="365"/>
    </row>
    <row r="100" spans="1:18" ht="43.5" customHeight="1">
      <c r="A100" s="629" t="s">
        <v>878</v>
      </c>
      <c r="B100" s="630"/>
      <c r="C100" s="630"/>
      <c r="D100" s="631"/>
      <c r="E100" s="623">
        <f>Заявка!D118</f>
        <v>0</v>
      </c>
      <c r="F100" s="624"/>
      <c r="G100" s="623">
        <f>Заявка!E118</f>
        <v>0</v>
      </c>
      <c r="H100" s="624"/>
      <c r="I100" s="623">
        <f>Заявка!F118</f>
        <v>0</v>
      </c>
      <c r="J100" s="627"/>
      <c r="K100" s="483"/>
      <c r="N100" s="365"/>
      <c r="O100" s="365"/>
      <c r="P100" s="365"/>
      <c r="Q100" s="365"/>
      <c r="R100" s="365"/>
    </row>
    <row r="101" spans="1:18" ht="23.25" customHeight="1" thickBot="1">
      <c r="A101" s="632" t="s">
        <v>757</v>
      </c>
      <c r="B101" s="633"/>
      <c r="C101" s="633"/>
      <c r="D101" s="634"/>
      <c r="E101" s="625">
        <f>Заявка!D119</f>
        <v>0</v>
      </c>
      <c r="F101" s="626"/>
      <c r="G101" s="625">
        <f>Заявка!E119</f>
        <v>0</v>
      </c>
      <c r="H101" s="626"/>
      <c r="I101" s="625">
        <f>Заявка!F119</f>
        <v>0</v>
      </c>
      <c r="J101" s="628"/>
      <c r="K101" s="483"/>
      <c r="N101" s="365"/>
      <c r="O101" s="365"/>
      <c r="P101" s="365"/>
      <c r="Q101" s="365"/>
      <c r="R101" s="365"/>
    </row>
    <row r="102" spans="1:18" ht="16.5" customHeight="1" thickTop="1">
      <c r="A102" s="725" t="s">
        <v>667</v>
      </c>
      <c r="B102" s="726"/>
      <c r="C102" s="726"/>
      <c r="D102" s="726"/>
      <c r="E102" s="726"/>
      <c r="F102" s="726"/>
      <c r="G102" s="726"/>
      <c r="H102" s="726"/>
      <c r="I102" s="726"/>
      <c r="J102" s="727"/>
      <c r="N102" s="365"/>
      <c r="O102" s="365"/>
      <c r="P102" s="365">
        <v>1.15</v>
      </c>
      <c r="Q102" s="365">
        <v>0.2</v>
      </c>
      <c r="R102" s="365"/>
    </row>
    <row r="103" spans="1:18" ht="12.75">
      <c r="A103" s="611"/>
      <c r="B103" s="730"/>
      <c r="C103" s="730"/>
      <c r="D103" s="730"/>
      <c r="E103" s="730"/>
      <c r="F103" s="730"/>
      <c r="G103" s="730"/>
      <c r="H103" s="730"/>
      <c r="I103" s="730"/>
      <c r="J103" s="731"/>
      <c r="N103" s="365"/>
      <c r="O103" s="365"/>
      <c r="P103" s="365">
        <v>1.2</v>
      </c>
      <c r="Q103" s="365">
        <v>0.25</v>
      </c>
      <c r="R103" s="365"/>
    </row>
    <row r="104" spans="1:18" ht="12.75">
      <c r="A104" s="732"/>
      <c r="B104" s="733"/>
      <c r="C104" s="733"/>
      <c r="D104" s="733"/>
      <c r="E104" s="733"/>
      <c r="F104" s="733"/>
      <c r="G104" s="733"/>
      <c r="H104" s="733"/>
      <c r="I104" s="733"/>
      <c r="J104" s="734"/>
      <c r="N104" s="365"/>
      <c r="O104" s="365"/>
      <c r="P104" s="365">
        <v>1.3</v>
      </c>
      <c r="Q104" s="365">
        <v>0.3</v>
      </c>
      <c r="R104" s="365"/>
    </row>
    <row r="105" spans="1:18" ht="12.75">
      <c r="A105" s="732"/>
      <c r="B105" s="733"/>
      <c r="C105" s="733"/>
      <c r="D105" s="733"/>
      <c r="E105" s="733"/>
      <c r="F105" s="733"/>
      <c r="G105" s="733"/>
      <c r="H105" s="733"/>
      <c r="I105" s="733"/>
      <c r="J105" s="734"/>
      <c r="N105" s="365"/>
      <c r="O105" s="365"/>
      <c r="P105" s="365">
        <v>1.4</v>
      </c>
      <c r="Q105" s="365"/>
      <c r="R105" s="365"/>
    </row>
    <row r="106" spans="1:18" ht="12.75">
      <c r="A106" s="732"/>
      <c r="B106" s="733"/>
      <c r="C106" s="733"/>
      <c r="D106" s="733"/>
      <c r="E106" s="733"/>
      <c r="F106" s="733"/>
      <c r="G106" s="733"/>
      <c r="H106" s="733"/>
      <c r="I106" s="733"/>
      <c r="J106" s="734"/>
      <c r="N106" s="365"/>
      <c r="O106" s="365"/>
      <c r="P106" s="365">
        <v>1.5</v>
      </c>
      <c r="Q106" s="365"/>
      <c r="R106" s="365"/>
    </row>
    <row r="107" spans="1:10" ht="12.75">
      <c r="A107" s="732"/>
      <c r="B107" s="733"/>
      <c r="C107" s="733"/>
      <c r="D107" s="733"/>
      <c r="E107" s="733"/>
      <c r="F107" s="733"/>
      <c r="G107" s="733"/>
      <c r="H107" s="733"/>
      <c r="I107" s="733"/>
      <c r="J107" s="734"/>
    </row>
    <row r="108" spans="1:10" ht="12.75">
      <c r="A108" s="732"/>
      <c r="B108" s="733"/>
      <c r="C108" s="733"/>
      <c r="D108" s="733"/>
      <c r="E108" s="733"/>
      <c r="F108" s="733"/>
      <c r="G108" s="733"/>
      <c r="H108" s="733"/>
      <c r="I108" s="733"/>
      <c r="J108" s="734"/>
    </row>
    <row r="109" spans="1:10" ht="12.75">
      <c r="A109" s="732"/>
      <c r="B109" s="733"/>
      <c r="C109" s="733"/>
      <c r="D109" s="733"/>
      <c r="E109" s="733"/>
      <c r="F109" s="733"/>
      <c r="G109" s="733"/>
      <c r="H109" s="733"/>
      <c r="I109" s="733"/>
      <c r="J109" s="734"/>
    </row>
    <row r="110" spans="1:10" ht="12.75">
      <c r="A110" s="732"/>
      <c r="B110" s="733"/>
      <c r="C110" s="733"/>
      <c r="D110" s="733"/>
      <c r="E110" s="733"/>
      <c r="F110" s="733"/>
      <c r="G110" s="733"/>
      <c r="H110" s="733"/>
      <c r="I110" s="733"/>
      <c r="J110" s="734"/>
    </row>
    <row r="111" spans="1:10" ht="12.75">
      <c r="A111" s="732"/>
      <c r="B111" s="733"/>
      <c r="C111" s="733"/>
      <c r="D111" s="733"/>
      <c r="E111" s="733"/>
      <c r="F111" s="733"/>
      <c r="G111" s="733"/>
      <c r="H111" s="733"/>
      <c r="I111" s="733"/>
      <c r="J111" s="734"/>
    </row>
    <row r="112" spans="1:10" ht="12.75">
      <c r="A112" s="732"/>
      <c r="B112" s="733"/>
      <c r="C112" s="733"/>
      <c r="D112" s="733"/>
      <c r="E112" s="733"/>
      <c r="F112" s="733"/>
      <c r="G112" s="733"/>
      <c r="H112" s="733"/>
      <c r="I112" s="733"/>
      <c r="J112" s="734"/>
    </row>
    <row r="113" spans="1:10" ht="12.75">
      <c r="A113" s="732"/>
      <c r="B113" s="733"/>
      <c r="C113" s="733"/>
      <c r="D113" s="733"/>
      <c r="E113" s="733"/>
      <c r="F113" s="733"/>
      <c r="G113" s="733"/>
      <c r="H113" s="733"/>
      <c r="I113" s="733"/>
      <c r="J113" s="734"/>
    </row>
    <row r="114" spans="1:10" ht="12.75">
      <c r="A114" s="732"/>
      <c r="B114" s="733"/>
      <c r="C114" s="733"/>
      <c r="D114" s="733"/>
      <c r="E114" s="733"/>
      <c r="F114" s="733"/>
      <c r="G114" s="733"/>
      <c r="H114" s="733"/>
      <c r="I114" s="733"/>
      <c r="J114" s="734"/>
    </row>
    <row r="115" spans="1:10" ht="12.75">
      <c r="A115" s="732"/>
      <c r="B115" s="733"/>
      <c r="C115" s="733"/>
      <c r="D115" s="733"/>
      <c r="E115" s="733"/>
      <c r="F115" s="733"/>
      <c r="G115" s="733"/>
      <c r="H115" s="733"/>
      <c r="I115" s="733"/>
      <c r="J115" s="734"/>
    </row>
    <row r="116" spans="1:10" ht="12.75">
      <c r="A116" s="732"/>
      <c r="B116" s="733"/>
      <c r="C116" s="733"/>
      <c r="D116" s="733"/>
      <c r="E116" s="733"/>
      <c r="F116" s="733"/>
      <c r="G116" s="733"/>
      <c r="H116" s="733"/>
      <c r="I116" s="733"/>
      <c r="J116" s="734"/>
    </row>
    <row r="117" spans="1:10" ht="12.75">
      <c r="A117" s="732"/>
      <c r="B117" s="733"/>
      <c r="C117" s="733"/>
      <c r="D117" s="733"/>
      <c r="E117" s="733"/>
      <c r="F117" s="733"/>
      <c r="G117" s="733"/>
      <c r="H117" s="733"/>
      <c r="I117" s="733"/>
      <c r="J117" s="734"/>
    </row>
    <row r="118" spans="1:10" ht="12.75">
      <c r="A118" s="732"/>
      <c r="B118" s="733"/>
      <c r="C118" s="733"/>
      <c r="D118" s="733"/>
      <c r="E118" s="733"/>
      <c r="F118" s="733"/>
      <c r="G118" s="733"/>
      <c r="H118" s="733"/>
      <c r="I118" s="733"/>
      <c r="J118" s="734"/>
    </row>
    <row r="119" spans="1:10" ht="76.5" customHeight="1">
      <c r="A119" s="735"/>
      <c r="B119" s="736"/>
      <c r="C119" s="736"/>
      <c r="D119" s="736"/>
      <c r="E119" s="736"/>
      <c r="F119" s="736"/>
      <c r="G119" s="736"/>
      <c r="H119" s="736"/>
      <c r="I119" s="736"/>
      <c r="J119" s="737"/>
    </row>
    <row r="120" spans="1:10" ht="12.75">
      <c r="A120" s="608" t="s">
        <v>895</v>
      </c>
      <c r="B120" s="609"/>
      <c r="C120" s="609"/>
      <c r="D120" s="609"/>
      <c r="E120" s="609"/>
      <c r="F120" s="609"/>
      <c r="G120" s="609"/>
      <c r="H120" s="609"/>
      <c r="I120" s="609"/>
      <c r="J120" s="610"/>
    </row>
    <row r="121" spans="1:10" ht="12.75">
      <c r="A121" s="611" t="s">
        <v>919</v>
      </c>
      <c r="B121" s="612"/>
      <c r="C121" s="612"/>
      <c r="D121" s="612"/>
      <c r="E121" s="612"/>
      <c r="F121" s="612"/>
      <c r="G121" s="612"/>
      <c r="H121" s="612"/>
      <c r="I121" s="612"/>
      <c r="J121" s="613"/>
    </row>
    <row r="122" spans="1:10" ht="12.75">
      <c r="A122" s="614"/>
      <c r="B122" s="615"/>
      <c r="C122" s="615"/>
      <c r="D122" s="615"/>
      <c r="E122" s="615"/>
      <c r="F122" s="615"/>
      <c r="G122" s="615"/>
      <c r="H122" s="615"/>
      <c r="I122" s="615"/>
      <c r="J122" s="616"/>
    </row>
    <row r="123" spans="1:10" ht="12.75">
      <c r="A123" s="614"/>
      <c r="B123" s="615"/>
      <c r="C123" s="615"/>
      <c r="D123" s="615"/>
      <c r="E123" s="615"/>
      <c r="F123" s="615"/>
      <c r="G123" s="615"/>
      <c r="H123" s="615"/>
      <c r="I123" s="615"/>
      <c r="J123" s="616"/>
    </row>
    <row r="124" spans="1:10" ht="12.75">
      <c r="A124" s="614"/>
      <c r="B124" s="615"/>
      <c r="C124" s="615"/>
      <c r="D124" s="615"/>
      <c r="E124" s="615"/>
      <c r="F124" s="615"/>
      <c r="G124" s="615"/>
      <c r="H124" s="615"/>
      <c r="I124" s="615"/>
      <c r="J124" s="616"/>
    </row>
    <row r="125" spans="1:10" ht="12.75">
      <c r="A125" s="614"/>
      <c r="B125" s="615"/>
      <c r="C125" s="615"/>
      <c r="D125" s="615"/>
      <c r="E125" s="615"/>
      <c r="F125" s="615"/>
      <c r="G125" s="615"/>
      <c r="H125" s="615"/>
      <c r="I125" s="615"/>
      <c r="J125" s="616"/>
    </row>
    <row r="126" spans="1:10" ht="12.75">
      <c r="A126" s="614"/>
      <c r="B126" s="615"/>
      <c r="C126" s="615"/>
      <c r="D126" s="615"/>
      <c r="E126" s="615"/>
      <c r="F126" s="615"/>
      <c r="G126" s="615"/>
      <c r="H126" s="615"/>
      <c r="I126" s="615"/>
      <c r="J126" s="616"/>
    </row>
    <row r="127" spans="1:10" ht="12.75">
      <c r="A127" s="614"/>
      <c r="B127" s="615"/>
      <c r="C127" s="615"/>
      <c r="D127" s="615"/>
      <c r="E127" s="615"/>
      <c r="F127" s="615"/>
      <c r="G127" s="615"/>
      <c r="H127" s="615"/>
      <c r="I127" s="615"/>
      <c r="J127" s="616"/>
    </row>
    <row r="128" spans="1:10" ht="12.75">
      <c r="A128" s="614"/>
      <c r="B128" s="615"/>
      <c r="C128" s="615"/>
      <c r="D128" s="615"/>
      <c r="E128" s="615"/>
      <c r="F128" s="615"/>
      <c r="G128" s="615"/>
      <c r="H128" s="615"/>
      <c r="I128" s="615"/>
      <c r="J128" s="616"/>
    </row>
    <row r="129" spans="1:10" ht="19.5" customHeight="1" thickBot="1">
      <c r="A129" s="617"/>
      <c r="B129" s="618"/>
      <c r="C129" s="618"/>
      <c r="D129" s="618"/>
      <c r="E129" s="618"/>
      <c r="F129" s="618"/>
      <c r="G129" s="618"/>
      <c r="H129" s="618"/>
      <c r="I129" s="618"/>
      <c r="J129" s="619"/>
    </row>
    <row r="130" spans="1:10" ht="13.5" thickTop="1">
      <c r="A130" s="485"/>
      <c r="B130" s="485"/>
      <c r="C130" s="485"/>
      <c r="D130" s="485"/>
      <c r="E130" s="485"/>
      <c r="F130" s="485"/>
      <c r="G130" s="485"/>
      <c r="H130" s="485"/>
      <c r="I130" s="485"/>
      <c r="J130" s="485"/>
    </row>
    <row r="131" spans="1:10" ht="12.75">
      <c r="A131" s="485"/>
      <c r="B131" s="485"/>
      <c r="C131" s="485"/>
      <c r="D131" s="485"/>
      <c r="E131" s="485"/>
      <c r="F131" s="485"/>
      <c r="G131" s="485"/>
      <c r="H131" s="485"/>
      <c r="I131" s="485"/>
      <c r="J131" s="485"/>
    </row>
    <row r="132" spans="1:10" ht="12.75">
      <c r="A132" s="485"/>
      <c r="B132" s="485"/>
      <c r="C132" s="485"/>
      <c r="D132" s="485"/>
      <c r="E132" s="485"/>
      <c r="F132" s="485"/>
      <c r="G132" s="485"/>
      <c r="H132" s="485"/>
      <c r="I132" s="485"/>
      <c r="J132" s="485"/>
    </row>
    <row r="133" spans="1:10" ht="12.75">
      <c r="A133" s="485"/>
      <c r="B133" s="485"/>
      <c r="C133" s="485"/>
      <c r="D133" s="485"/>
      <c r="E133" s="485"/>
      <c r="F133" s="485"/>
      <c r="G133" s="485"/>
      <c r="H133" s="485"/>
      <c r="I133" s="485"/>
      <c r="J133" s="485"/>
    </row>
    <row r="134" spans="1:10" ht="12.75">
      <c r="A134" s="485"/>
      <c r="B134" s="485"/>
      <c r="C134" s="485"/>
      <c r="D134" s="485"/>
      <c r="E134" s="485"/>
      <c r="F134" s="485"/>
      <c r="G134" s="485"/>
      <c r="H134" s="485"/>
      <c r="I134" s="485"/>
      <c r="J134" s="485"/>
    </row>
    <row r="135" spans="1:10" ht="12.75">
      <c r="A135" s="485"/>
      <c r="B135" s="485"/>
      <c r="C135" s="485"/>
      <c r="D135" s="485"/>
      <c r="E135" s="485"/>
      <c r="F135" s="485"/>
      <c r="G135" s="485"/>
      <c r="H135" s="485"/>
      <c r="I135" s="485"/>
      <c r="J135" s="485"/>
    </row>
    <row r="136" spans="1:10" ht="12.75">
      <c r="A136" s="485"/>
      <c r="B136" s="485"/>
      <c r="C136" s="485"/>
      <c r="D136" s="485"/>
      <c r="E136" s="485"/>
      <c r="F136" s="485"/>
      <c r="G136" s="485"/>
      <c r="H136" s="485"/>
      <c r="I136" s="485"/>
      <c r="J136" s="485"/>
    </row>
    <row r="137" spans="1:10" ht="12.75">
      <c r="A137" s="485"/>
      <c r="B137" s="485"/>
      <c r="C137" s="485"/>
      <c r="D137" s="485"/>
      <c r="E137" s="485"/>
      <c r="F137" s="485"/>
      <c r="G137" s="485"/>
      <c r="H137" s="485"/>
      <c r="I137" s="485"/>
      <c r="J137" s="485"/>
    </row>
    <row r="138" spans="1:10" ht="12.75">
      <c r="A138" s="485"/>
      <c r="B138" s="485"/>
      <c r="C138" s="485"/>
      <c r="D138" s="485"/>
      <c r="E138" s="485"/>
      <c r="F138" s="485"/>
      <c r="G138" s="485"/>
      <c r="H138" s="485"/>
      <c r="I138" s="485"/>
      <c r="J138" s="485"/>
    </row>
    <row r="139" spans="1:10" ht="12.75">
      <c r="A139" s="485"/>
      <c r="B139" s="485"/>
      <c r="C139" s="485"/>
      <c r="D139" s="485"/>
      <c r="E139" s="485"/>
      <c r="F139" s="485"/>
      <c r="G139" s="485"/>
      <c r="H139" s="485"/>
      <c r="I139" s="485"/>
      <c r="J139" s="485"/>
    </row>
    <row r="140" spans="1:10" ht="12.75">
      <c r="A140" s="485"/>
      <c r="B140" s="485"/>
      <c r="C140" s="485"/>
      <c r="D140" s="485"/>
      <c r="E140" s="485"/>
      <c r="F140" s="485"/>
      <c r="G140" s="485"/>
      <c r="H140" s="485"/>
      <c r="I140" s="485"/>
      <c r="J140" s="485"/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</sheetData>
  <sheetProtection formatColumns="0" formatRows="0" selectLockedCells="1"/>
  <mergeCells count="168">
    <mergeCell ref="A103:J119"/>
    <mergeCell ref="A36:J36"/>
    <mergeCell ref="A37:J40"/>
    <mergeCell ref="E67:J67"/>
    <mergeCell ref="A72:D72"/>
    <mergeCell ref="E71:J71"/>
    <mergeCell ref="A73:D73"/>
    <mergeCell ref="E85:I85"/>
    <mergeCell ref="A84:J84"/>
    <mergeCell ref="A89:J89"/>
    <mergeCell ref="A95:D95"/>
    <mergeCell ref="E95:J95"/>
    <mergeCell ref="A102:J102"/>
    <mergeCell ref="A47:J47"/>
    <mergeCell ref="A75:J75"/>
    <mergeCell ref="E76:J76"/>
    <mergeCell ref="F64:G64"/>
    <mergeCell ref="E69:J69"/>
    <mergeCell ref="E79:J79"/>
    <mergeCell ref="E49:J49"/>
    <mergeCell ref="E31:J31"/>
    <mergeCell ref="E32:J32"/>
    <mergeCell ref="A43:D43"/>
    <mergeCell ref="A44:D44"/>
    <mergeCell ref="A42:D42"/>
    <mergeCell ref="A33:D33"/>
    <mergeCell ref="A34:D34"/>
    <mergeCell ref="A35:D35"/>
    <mergeCell ref="E44:J44"/>
    <mergeCell ref="E45:J45"/>
    <mergeCell ref="A55:D55"/>
    <mergeCell ref="A76:D76"/>
    <mergeCell ref="A56:D56"/>
    <mergeCell ref="A60:C60"/>
    <mergeCell ref="D60:J60"/>
    <mergeCell ref="A61:C61"/>
    <mergeCell ref="E25:J25"/>
    <mergeCell ref="E26:J26"/>
    <mergeCell ref="E27:J27"/>
    <mergeCell ref="E28:J28"/>
    <mergeCell ref="E29:J29"/>
    <mergeCell ref="E30:J30"/>
    <mergeCell ref="E43:J43"/>
    <mergeCell ref="A50:D50"/>
    <mergeCell ref="A54:D54"/>
    <mergeCell ref="D61:J61"/>
    <mergeCell ref="A57:J57"/>
    <mergeCell ref="E55:J55"/>
    <mergeCell ref="E56:J56"/>
    <mergeCell ref="E50:J50"/>
    <mergeCell ref="E51:J51"/>
    <mergeCell ref="E52:J52"/>
    <mergeCell ref="A78:D78"/>
    <mergeCell ref="A65:D65"/>
    <mergeCell ref="A48:D48"/>
    <mergeCell ref="A49:D49"/>
    <mergeCell ref="A45:D45"/>
    <mergeCell ref="A53:J53"/>
    <mergeCell ref="E54:J54"/>
    <mergeCell ref="A51:D51"/>
    <mergeCell ref="A52:D52"/>
    <mergeCell ref="E78:J78"/>
    <mergeCell ref="A77:D77"/>
    <mergeCell ref="A63:J63"/>
    <mergeCell ref="A64:D64"/>
    <mergeCell ref="A80:D80"/>
    <mergeCell ref="F72:G72"/>
    <mergeCell ref="F73:G73"/>
    <mergeCell ref="E66:J66"/>
    <mergeCell ref="E68:J68"/>
    <mergeCell ref="A74:D74"/>
    <mergeCell ref="A41:J41"/>
    <mergeCell ref="E42:J42"/>
    <mergeCell ref="E48:J48"/>
    <mergeCell ref="F65:G65"/>
    <mergeCell ref="E82:J82"/>
    <mergeCell ref="E74:J74"/>
    <mergeCell ref="A66:D66"/>
    <mergeCell ref="A79:D79"/>
    <mergeCell ref="A71:D71"/>
    <mergeCell ref="E77:J77"/>
    <mergeCell ref="A26:D26"/>
    <mergeCell ref="A27:D27"/>
    <mergeCell ref="A28:D28"/>
    <mergeCell ref="A29:D29"/>
    <mergeCell ref="A30:D30"/>
    <mergeCell ref="E35:J35"/>
    <mergeCell ref="E33:J33"/>
    <mergeCell ref="E34:J34"/>
    <mergeCell ref="A31:D31"/>
    <mergeCell ref="A32:D32"/>
    <mergeCell ref="E87:I87"/>
    <mergeCell ref="A88:D88"/>
    <mergeCell ref="E88:I88"/>
    <mergeCell ref="E80:J80"/>
    <mergeCell ref="E81:J81"/>
    <mergeCell ref="A81:D81"/>
    <mergeCell ref="A82:D82"/>
    <mergeCell ref="E83:J83"/>
    <mergeCell ref="A83:D83"/>
    <mergeCell ref="E86:I86"/>
    <mergeCell ref="E90:J90"/>
    <mergeCell ref="E91:F91"/>
    <mergeCell ref="E94:F94"/>
    <mergeCell ref="E93:J93"/>
    <mergeCell ref="G94:J94"/>
    <mergeCell ref="G91:J91"/>
    <mergeCell ref="E92:J92"/>
    <mergeCell ref="A68:D68"/>
    <mergeCell ref="A94:D94"/>
    <mergeCell ref="A90:D90"/>
    <mergeCell ref="A93:D93"/>
    <mergeCell ref="A91:D91"/>
    <mergeCell ref="A92:D92"/>
    <mergeCell ref="A85:D86"/>
    <mergeCell ref="A87:D87"/>
    <mergeCell ref="A70:D70"/>
    <mergeCell ref="A69:D69"/>
    <mergeCell ref="G97:H97"/>
    <mergeCell ref="I97:J97"/>
    <mergeCell ref="A58:C58"/>
    <mergeCell ref="D58:J58"/>
    <mergeCell ref="A59:C59"/>
    <mergeCell ref="D59:J59"/>
    <mergeCell ref="F70:G70"/>
    <mergeCell ref="A67:D67"/>
    <mergeCell ref="A62:C62"/>
    <mergeCell ref="D62:J62"/>
    <mergeCell ref="E98:F98"/>
    <mergeCell ref="E99:F99"/>
    <mergeCell ref="E100:F100"/>
    <mergeCell ref="E101:F101"/>
    <mergeCell ref="E97:F97"/>
    <mergeCell ref="A96:J96"/>
    <mergeCell ref="A98:D98"/>
    <mergeCell ref="A99:D99"/>
    <mergeCell ref="G98:H98"/>
    <mergeCell ref="G99:H99"/>
    <mergeCell ref="A11:I11"/>
    <mergeCell ref="G100:H100"/>
    <mergeCell ref="G101:H101"/>
    <mergeCell ref="I98:J98"/>
    <mergeCell ref="I99:J99"/>
    <mergeCell ref="I100:J100"/>
    <mergeCell ref="I101:J101"/>
    <mergeCell ref="A100:D100"/>
    <mergeCell ref="A101:D101"/>
    <mergeCell ref="A97:D97"/>
    <mergeCell ref="A18:C18"/>
    <mergeCell ref="A13:J15"/>
    <mergeCell ref="A16:J17"/>
    <mergeCell ref="D18:J18"/>
    <mergeCell ref="A120:J120"/>
    <mergeCell ref="A121:J129"/>
    <mergeCell ref="A23:C23"/>
    <mergeCell ref="A20:C20"/>
    <mergeCell ref="A21:C21"/>
    <mergeCell ref="A22:C22"/>
    <mergeCell ref="A46:D46"/>
    <mergeCell ref="E46:J46"/>
    <mergeCell ref="D19:J19"/>
    <mergeCell ref="D20:J20"/>
    <mergeCell ref="D21:J21"/>
    <mergeCell ref="D22:J22"/>
    <mergeCell ref="D23:J23"/>
    <mergeCell ref="A24:J24"/>
    <mergeCell ref="A19:C19"/>
    <mergeCell ref="A25:D25"/>
  </mergeCells>
  <dataValidations count="3">
    <dataValidation type="list" allowBlank="1" showInputMessage="1" showErrorMessage="1" sqref="E52:J52">
      <formula1>$K$27:$K$28</formula1>
    </dataValidation>
    <dataValidation type="list" allowBlank="1" showInputMessage="1" showErrorMessage="1" sqref="E83:J83 E79:J79">
      <formula1>$K$22:$K$26</formula1>
    </dataValidation>
    <dataValidation type="list" allowBlank="1" showInputMessage="1" showErrorMessage="1" sqref="E25:J27 E30:J35 E42:J44 E54:J56 E76:J78 E80:J82">
      <formula1>$K$23:$K$26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3"/>
  <sheetViews>
    <sheetView zoomScalePageLayoutView="0" workbookViewId="0" topLeftCell="A35">
      <selection activeCell="A45" sqref="A45:C49"/>
    </sheetView>
  </sheetViews>
  <sheetFormatPr defaultColWidth="0" defaultRowHeight="12.75" zeroHeight="1"/>
  <cols>
    <col min="1" max="1" width="7.375" style="0" customWidth="1"/>
    <col min="2" max="2" width="4.625" style="0" customWidth="1"/>
    <col min="3" max="3" width="3.125" style="0" customWidth="1"/>
    <col min="4" max="4" width="9.125" style="0" customWidth="1"/>
    <col min="5" max="5" width="6.625" style="0" customWidth="1"/>
    <col min="6" max="6" width="6.375" style="0" customWidth="1"/>
    <col min="7" max="7" width="10.25390625" style="0" customWidth="1"/>
    <col min="8" max="8" width="9.125" style="0" customWidth="1"/>
    <col min="9" max="9" width="4.125" style="0" customWidth="1"/>
    <col min="10" max="10" width="5.00390625" style="0" customWidth="1"/>
    <col min="11" max="11" width="19.375" style="0" customWidth="1"/>
    <col min="12" max="12" width="0.2421875" style="0" customWidth="1"/>
    <col min="13" max="16384" width="0" style="0" hidden="1" customWidth="1"/>
  </cols>
  <sheetData>
    <row r="1" spans="8:11" ht="12.75">
      <c r="H1" s="766" t="s">
        <v>580</v>
      </c>
      <c r="I1" s="766"/>
      <c r="J1" s="766"/>
      <c r="K1" s="766"/>
    </row>
    <row r="2" spans="8:11" ht="12.75">
      <c r="H2" s="766" t="s">
        <v>565</v>
      </c>
      <c r="I2" s="766"/>
      <c r="J2" s="766"/>
      <c r="K2" s="766"/>
    </row>
    <row r="3" spans="8:11" ht="12.75">
      <c r="H3" s="766" t="s">
        <v>566</v>
      </c>
      <c r="I3" s="766"/>
      <c r="J3" s="766"/>
      <c r="K3" s="766"/>
    </row>
    <row r="4" spans="8:11" ht="12.75">
      <c r="H4" s="760" t="s">
        <v>567</v>
      </c>
      <c r="I4" s="760"/>
      <c r="J4" s="760"/>
      <c r="K4" s="760"/>
    </row>
    <row r="5" spans="8:11" ht="12.75">
      <c r="H5" s="760" t="s">
        <v>568</v>
      </c>
      <c r="I5" s="760"/>
      <c r="J5" s="760"/>
      <c r="K5" s="760"/>
    </row>
    <row r="6" spans="8:11" ht="12.75">
      <c r="H6" s="760" t="s">
        <v>569</v>
      </c>
      <c r="I6" s="760"/>
      <c r="J6" s="760"/>
      <c r="K6" s="760"/>
    </row>
    <row r="7" spans="8:11" ht="12.75">
      <c r="H7" s="760" t="s">
        <v>570</v>
      </c>
      <c r="I7" s="760"/>
      <c r="J7" s="760"/>
      <c r="K7" s="760"/>
    </row>
    <row r="8" spans="8:11" ht="12.75">
      <c r="H8" s="760" t="s">
        <v>571</v>
      </c>
      <c r="I8" s="760"/>
      <c r="J8" s="760"/>
      <c r="K8" s="760"/>
    </row>
    <row r="9" spans="8:10" ht="12.75">
      <c r="H9" s="798"/>
      <c r="I9" s="798"/>
      <c r="J9" s="798"/>
    </row>
    <row r="10" spans="1:11" ht="12.75">
      <c r="A10" s="762" t="s">
        <v>581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</row>
    <row r="11" ht="12.75"/>
    <row r="12" spans="1:11" ht="12.75" customHeight="1">
      <c r="A12" s="761" t="s">
        <v>582</v>
      </c>
      <c r="B12" s="761"/>
      <c r="C12" s="761"/>
      <c r="D12" s="761"/>
      <c r="E12" s="761"/>
      <c r="F12" s="761"/>
      <c r="G12" s="761"/>
      <c r="H12" s="761"/>
      <c r="I12" s="761"/>
      <c r="J12" s="761"/>
      <c r="K12" s="761"/>
    </row>
    <row r="13" spans="1:11" ht="12.75">
      <c r="A13" s="761"/>
      <c r="B13" s="761"/>
      <c r="C13" s="761"/>
      <c r="D13" s="761"/>
      <c r="E13" s="761"/>
      <c r="F13" s="761"/>
      <c r="G13" s="761"/>
      <c r="H13" s="761"/>
      <c r="I13" s="761"/>
      <c r="J13" s="761"/>
      <c r="K13" s="761"/>
    </row>
    <row r="14" spans="1:11" ht="12.75">
      <c r="A14" s="761"/>
      <c r="B14" s="761"/>
      <c r="C14" s="761"/>
      <c r="D14" s="761"/>
      <c r="E14" s="761"/>
      <c r="F14" s="761"/>
      <c r="G14" s="761"/>
      <c r="H14" s="761"/>
      <c r="I14" s="761"/>
      <c r="J14" s="761"/>
      <c r="K14" s="761"/>
    </row>
    <row r="15" spans="1:11" ht="12.75">
      <c r="A15" s="761"/>
      <c r="B15" s="761"/>
      <c r="C15" s="761"/>
      <c r="D15" s="761"/>
      <c r="E15" s="761"/>
      <c r="F15" s="761"/>
      <c r="G15" s="761"/>
      <c r="H15" s="761"/>
      <c r="I15" s="761"/>
      <c r="J15" s="761"/>
      <c r="K15" s="761"/>
    </row>
    <row r="16" spans="1:11" ht="13.5" thickBot="1">
      <c r="A16" s="762">
        <f>Заявка!A22</f>
        <v>0</v>
      </c>
      <c r="B16" s="762"/>
      <c r="C16" s="762"/>
      <c r="D16" s="762"/>
      <c r="E16" s="762"/>
      <c r="F16" s="762"/>
      <c r="G16" s="762"/>
      <c r="H16" s="762"/>
      <c r="I16" s="762"/>
      <c r="J16" s="762"/>
      <c r="K16" s="762"/>
    </row>
    <row r="17" spans="1:11" ht="51" customHeight="1" thickBot="1" thickTop="1">
      <c r="A17" s="771" t="s">
        <v>583</v>
      </c>
      <c r="B17" s="772"/>
      <c r="C17" s="795"/>
      <c r="D17" s="796" t="s">
        <v>584</v>
      </c>
      <c r="E17" s="772"/>
      <c r="F17" s="795"/>
      <c r="G17" s="356" t="s">
        <v>617</v>
      </c>
      <c r="H17" s="796" t="s">
        <v>585</v>
      </c>
      <c r="I17" s="772"/>
      <c r="J17" s="797"/>
      <c r="K17" s="359" t="s">
        <v>613</v>
      </c>
    </row>
    <row r="18" spans="1:11" ht="30" customHeight="1" thickBot="1" thickTop="1">
      <c r="A18" s="789" t="s">
        <v>586</v>
      </c>
      <c r="B18" s="790"/>
      <c r="C18" s="791"/>
      <c r="D18" s="786" t="s">
        <v>587</v>
      </c>
      <c r="E18" s="787"/>
      <c r="F18" s="787"/>
      <c r="G18" s="763" t="s">
        <v>225</v>
      </c>
      <c r="H18" s="787">
        <v>3</v>
      </c>
      <c r="I18" s="787"/>
      <c r="J18" s="788"/>
      <c r="K18" s="486"/>
    </row>
    <row r="19" spans="1:11" ht="38.25" customHeight="1" thickBot="1" thickTop="1">
      <c r="A19" s="792"/>
      <c r="B19" s="793"/>
      <c r="C19" s="794"/>
      <c r="D19" s="755" t="s">
        <v>588</v>
      </c>
      <c r="E19" s="756"/>
      <c r="F19" s="756"/>
      <c r="G19" s="764"/>
      <c r="H19" s="756">
        <v>2</v>
      </c>
      <c r="I19" s="756"/>
      <c r="J19" s="757"/>
      <c r="K19" s="486"/>
    </row>
    <row r="20" spans="1:11" ht="23.25" customHeight="1" thickBot="1" thickTop="1">
      <c r="A20" s="792"/>
      <c r="B20" s="793"/>
      <c r="C20" s="794"/>
      <c r="D20" s="758" t="s">
        <v>589</v>
      </c>
      <c r="E20" s="759"/>
      <c r="F20" s="759"/>
      <c r="G20" s="765"/>
      <c r="H20" s="759">
        <v>1</v>
      </c>
      <c r="I20" s="759"/>
      <c r="J20" s="775"/>
      <c r="K20" s="486"/>
    </row>
    <row r="21" spans="1:11" ht="35.25" customHeight="1" thickBot="1" thickTop="1">
      <c r="A21" s="770" t="s">
        <v>590</v>
      </c>
      <c r="B21" s="770"/>
      <c r="C21" s="770"/>
      <c r="D21" s="786" t="s">
        <v>587</v>
      </c>
      <c r="E21" s="787"/>
      <c r="F21" s="787"/>
      <c r="G21" s="763" t="s">
        <v>225</v>
      </c>
      <c r="H21" s="787">
        <v>3</v>
      </c>
      <c r="I21" s="787"/>
      <c r="J21" s="788"/>
      <c r="K21" s="486"/>
    </row>
    <row r="22" spans="1:11" ht="38.25" customHeight="1" thickBot="1" thickTop="1">
      <c r="A22" s="770"/>
      <c r="B22" s="770"/>
      <c r="C22" s="770"/>
      <c r="D22" s="755" t="s">
        <v>588</v>
      </c>
      <c r="E22" s="756"/>
      <c r="F22" s="756"/>
      <c r="G22" s="764"/>
      <c r="H22" s="756">
        <v>2</v>
      </c>
      <c r="I22" s="756"/>
      <c r="J22" s="757"/>
      <c r="K22" s="486"/>
    </row>
    <row r="23" spans="1:11" ht="34.5" customHeight="1" thickBot="1" thickTop="1">
      <c r="A23" s="770"/>
      <c r="B23" s="770"/>
      <c r="C23" s="770"/>
      <c r="D23" s="758" t="s">
        <v>589</v>
      </c>
      <c r="E23" s="759"/>
      <c r="F23" s="759"/>
      <c r="G23" s="765"/>
      <c r="H23" s="759">
        <v>1</v>
      </c>
      <c r="I23" s="759"/>
      <c r="J23" s="775"/>
      <c r="K23" s="486"/>
    </row>
    <row r="24" spans="1:11" ht="43.5" customHeight="1" thickBot="1" thickTop="1">
      <c r="A24" s="770" t="s">
        <v>591</v>
      </c>
      <c r="B24" s="770"/>
      <c r="C24" s="770"/>
      <c r="D24" s="786" t="s">
        <v>592</v>
      </c>
      <c r="E24" s="787"/>
      <c r="F24" s="787"/>
      <c r="G24" s="357">
        <f>4000*D52</f>
        <v>98000</v>
      </c>
      <c r="H24" s="787">
        <v>5</v>
      </c>
      <c r="I24" s="787"/>
      <c r="J24" s="788"/>
      <c r="K24" s="486"/>
    </row>
    <row r="25" spans="1:11" ht="43.5" customHeight="1" thickBot="1" thickTop="1">
      <c r="A25" s="770"/>
      <c r="B25" s="770"/>
      <c r="C25" s="770"/>
      <c r="D25" s="776" t="s">
        <v>593</v>
      </c>
      <c r="E25" s="777"/>
      <c r="F25" s="778"/>
      <c r="G25" s="343">
        <f>3000*D52</f>
        <v>73500</v>
      </c>
      <c r="H25" s="782">
        <v>4</v>
      </c>
      <c r="I25" s="777"/>
      <c r="J25" s="783"/>
      <c r="K25" s="753"/>
    </row>
    <row r="26" spans="1:11" ht="33.75" customHeight="1" thickBot="1" thickTop="1">
      <c r="A26" s="770"/>
      <c r="B26" s="770"/>
      <c r="C26" s="770"/>
      <c r="D26" s="779"/>
      <c r="E26" s="780"/>
      <c r="F26" s="781"/>
      <c r="G26" s="360">
        <f>4000*D52-1</f>
        <v>97999</v>
      </c>
      <c r="H26" s="784"/>
      <c r="I26" s="780"/>
      <c r="J26" s="785"/>
      <c r="K26" s="754"/>
    </row>
    <row r="27" spans="1:11" ht="33.75" customHeight="1" thickBot="1" thickTop="1">
      <c r="A27" s="770"/>
      <c r="B27" s="770"/>
      <c r="C27" s="770"/>
      <c r="D27" s="776" t="s">
        <v>594</v>
      </c>
      <c r="E27" s="777"/>
      <c r="F27" s="778"/>
      <c r="G27" s="360">
        <f>2000*D52</f>
        <v>49000</v>
      </c>
      <c r="H27" s="782">
        <v>3</v>
      </c>
      <c r="I27" s="777"/>
      <c r="J27" s="783"/>
      <c r="K27" s="753"/>
    </row>
    <row r="28" spans="1:11" ht="34.5" customHeight="1" thickBot="1" thickTop="1">
      <c r="A28" s="770"/>
      <c r="B28" s="770"/>
      <c r="C28" s="770"/>
      <c r="D28" s="779"/>
      <c r="E28" s="780"/>
      <c r="F28" s="781"/>
      <c r="G28" s="360">
        <f>3000*D52-1</f>
        <v>73499</v>
      </c>
      <c r="H28" s="784"/>
      <c r="I28" s="780"/>
      <c r="J28" s="785"/>
      <c r="K28" s="754"/>
    </row>
    <row r="29" spans="1:11" ht="34.5" customHeight="1" thickBot="1" thickTop="1">
      <c r="A29" s="770"/>
      <c r="B29" s="770"/>
      <c r="C29" s="770"/>
      <c r="D29" s="776" t="s">
        <v>595</v>
      </c>
      <c r="E29" s="777"/>
      <c r="F29" s="778"/>
      <c r="G29" s="360">
        <f>1000*D52</f>
        <v>24500</v>
      </c>
      <c r="H29" s="782">
        <v>2</v>
      </c>
      <c r="I29" s="777"/>
      <c r="J29" s="783"/>
      <c r="K29" s="753"/>
    </row>
    <row r="30" spans="1:11" ht="37.5" customHeight="1" thickBot="1" thickTop="1">
      <c r="A30" s="770"/>
      <c r="B30" s="770"/>
      <c r="C30" s="770"/>
      <c r="D30" s="779"/>
      <c r="E30" s="780"/>
      <c r="F30" s="781"/>
      <c r="G30" s="360">
        <f>2000*D52-1</f>
        <v>48999</v>
      </c>
      <c r="H30" s="784"/>
      <c r="I30" s="780"/>
      <c r="J30" s="785"/>
      <c r="K30" s="754"/>
    </row>
    <row r="31" spans="1:11" ht="36" customHeight="1" thickBot="1" thickTop="1">
      <c r="A31" s="770"/>
      <c r="B31" s="770"/>
      <c r="C31" s="770"/>
      <c r="D31" s="758" t="s">
        <v>618</v>
      </c>
      <c r="E31" s="759"/>
      <c r="F31" s="759"/>
      <c r="G31" s="358">
        <f>1000*D52-1</f>
        <v>24499</v>
      </c>
      <c r="H31" s="759">
        <v>1</v>
      </c>
      <c r="I31" s="759"/>
      <c r="J31" s="775"/>
      <c r="K31" s="486"/>
    </row>
    <row r="32" spans="1:11" ht="34.5" customHeight="1" thickBot="1" thickTop="1">
      <c r="A32" s="770" t="s">
        <v>596</v>
      </c>
      <c r="B32" s="770"/>
      <c r="C32" s="770"/>
      <c r="D32" s="786" t="s">
        <v>597</v>
      </c>
      <c r="E32" s="787"/>
      <c r="F32" s="787"/>
      <c r="G32" s="357">
        <f>G24/10</f>
        <v>9800</v>
      </c>
      <c r="H32" s="787">
        <v>5</v>
      </c>
      <c r="I32" s="787"/>
      <c r="J32" s="788"/>
      <c r="K32" s="486"/>
    </row>
    <row r="33" spans="1:11" ht="34.5" customHeight="1" thickBot="1" thickTop="1">
      <c r="A33" s="770"/>
      <c r="B33" s="770"/>
      <c r="C33" s="770"/>
      <c r="D33" s="776" t="s">
        <v>598</v>
      </c>
      <c r="E33" s="777"/>
      <c r="F33" s="778"/>
      <c r="G33" s="528">
        <f aca="true" t="shared" si="0" ref="G33:G39">G25/10</f>
        <v>7350</v>
      </c>
      <c r="H33" s="782">
        <v>4</v>
      </c>
      <c r="I33" s="777"/>
      <c r="J33" s="783"/>
      <c r="K33" s="486"/>
    </row>
    <row r="34" spans="1:11" ht="36" customHeight="1" thickBot="1" thickTop="1">
      <c r="A34" s="770"/>
      <c r="B34" s="770"/>
      <c r="C34" s="770"/>
      <c r="D34" s="779"/>
      <c r="E34" s="780"/>
      <c r="F34" s="781"/>
      <c r="G34" s="528">
        <f t="shared" si="0"/>
        <v>9799.9</v>
      </c>
      <c r="H34" s="784"/>
      <c r="I34" s="780"/>
      <c r="J34" s="785"/>
      <c r="K34" s="486"/>
    </row>
    <row r="35" spans="1:11" ht="36" customHeight="1" thickBot="1" thickTop="1">
      <c r="A35" s="770"/>
      <c r="B35" s="770"/>
      <c r="C35" s="770"/>
      <c r="D35" s="776" t="s">
        <v>599</v>
      </c>
      <c r="E35" s="777"/>
      <c r="F35" s="778"/>
      <c r="G35" s="528">
        <f t="shared" si="0"/>
        <v>4900</v>
      </c>
      <c r="H35" s="782">
        <v>3</v>
      </c>
      <c r="I35" s="777"/>
      <c r="J35" s="783"/>
      <c r="K35" s="486"/>
    </row>
    <row r="36" spans="1:11" ht="39.75" customHeight="1" thickBot="1" thickTop="1">
      <c r="A36" s="770"/>
      <c r="B36" s="770"/>
      <c r="C36" s="770"/>
      <c r="D36" s="779"/>
      <c r="E36" s="780"/>
      <c r="F36" s="781"/>
      <c r="G36" s="528">
        <f t="shared" si="0"/>
        <v>7349.9</v>
      </c>
      <c r="H36" s="784"/>
      <c r="I36" s="780"/>
      <c r="J36" s="785"/>
      <c r="K36" s="486"/>
    </row>
    <row r="37" spans="1:11" ht="39.75" customHeight="1" thickBot="1" thickTop="1">
      <c r="A37" s="770"/>
      <c r="B37" s="770"/>
      <c r="C37" s="770"/>
      <c r="D37" s="776" t="s">
        <v>600</v>
      </c>
      <c r="E37" s="777"/>
      <c r="F37" s="778"/>
      <c r="G37" s="528">
        <f t="shared" si="0"/>
        <v>2450</v>
      </c>
      <c r="H37" s="782">
        <v>2</v>
      </c>
      <c r="I37" s="777"/>
      <c r="J37" s="783"/>
      <c r="K37" s="486"/>
    </row>
    <row r="38" spans="1:11" ht="36" customHeight="1" thickBot="1" thickTop="1">
      <c r="A38" s="770"/>
      <c r="B38" s="770"/>
      <c r="C38" s="770"/>
      <c r="D38" s="779"/>
      <c r="E38" s="780"/>
      <c r="F38" s="781"/>
      <c r="G38" s="528">
        <f t="shared" si="0"/>
        <v>4899.9</v>
      </c>
      <c r="H38" s="784"/>
      <c r="I38" s="780"/>
      <c r="J38" s="785"/>
      <c r="K38" s="486"/>
    </row>
    <row r="39" spans="1:11" ht="34.5" customHeight="1" thickBot="1" thickTop="1">
      <c r="A39" s="770"/>
      <c r="B39" s="770"/>
      <c r="C39" s="770"/>
      <c r="D39" s="758" t="s">
        <v>619</v>
      </c>
      <c r="E39" s="759"/>
      <c r="F39" s="759"/>
      <c r="G39" s="528">
        <f t="shared" si="0"/>
        <v>2449.9</v>
      </c>
      <c r="H39" s="759">
        <v>1</v>
      </c>
      <c r="I39" s="759"/>
      <c r="J39" s="775"/>
      <c r="K39" s="486"/>
    </row>
    <row r="40" spans="1:11" ht="90.75" customHeight="1" thickBot="1" thickTop="1">
      <c r="A40" s="770" t="s">
        <v>601</v>
      </c>
      <c r="B40" s="770"/>
      <c r="C40" s="770"/>
      <c r="D40" s="786" t="s">
        <v>602</v>
      </c>
      <c r="E40" s="787"/>
      <c r="F40" s="787"/>
      <c r="G40" s="357" t="s">
        <v>225</v>
      </c>
      <c r="H40" s="787">
        <v>5</v>
      </c>
      <c r="I40" s="787"/>
      <c r="J40" s="788"/>
      <c r="K40" s="487"/>
    </row>
    <row r="41" spans="1:11" ht="91.5" customHeight="1" thickBot="1" thickTop="1">
      <c r="A41" s="770"/>
      <c r="B41" s="770"/>
      <c r="C41" s="770"/>
      <c r="D41" s="755" t="s">
        <v>603</v>
      </c>
      <c r="E41" s="756"/>
      <c r="F41" s="756"/>
      <c r="G41" s="360" t="s">
        <v>225</v>
      </c>
      <c r="H41" s="756">
        <v>4</v>
      </c>
      <c r="I41" s="756"/>
      <c r="J41" s="757"/>
      <c r="K41" s="487"/>
    </row>
    <row r="42" spans="1:11" ht="85.5" customHeight="1" thickBot="1" thickTop="1">
      <c r="A42" s="770"/>
      <c r="B42" s="770"/>
      <c r="C42" s="770"/>
      <c r="D42" s="755" t="s">
        <v>604</v>
      </c>
      <c r="E42" s="756"/>
      <c r="F42" s="756"/>
      <c r="G42" s="360" t="s">
        <v>225</v>
      </c>
      <c r="H42" s="756">
        <v>3</v>
      </c>
      <c r="I42" s="756"/>
      <c r="J42" s="757"/>
      <c r="K42" s="487"/>
    </row>
    <row r="43" spans="1:11" ht="90.75" customHeight="1" thickBot="1" thickTop="1">
      <c r="A43" s="770"/>
      <c r="B43" s="770"/>
      <c r="C43" s="770"/>
      <c r="D43" s="755" t="s">
        <v>605</v>
      </c>
      <c r="E43" s="756"/>
      <c r="F43" s="756"/>
      <c r="G43" s="360" t="s">
        <v>225</v>
      </c>
      <c r="H43" s="756">
        <v>2</v>
      </c>
      <c r="I43" s="756"/>
      <c r="J43" s="757"/>
      <c r="K43" s="487"/>
    </row>
    <row r="44" spans="1:11" ht="97.5" customHeight="1" thickBot="1" thickTop="1">
      <c r="A44" s="770"/>
      <c r="B44" s="770"/>
      <c r="C44" s="770"/>
      <c r="D44" s="758" t="s">
        <v>606</v>
      </c>
      <c r="E44" s="759"/>
      <c r="F44" s="759"/>
      <c r="G44" s="358" t="s">
        <v>225</v>
      </c>
      <c r="H44" s="759">
        <v>1</v>
      </c>
      <c r="I44" s="759"/>
      <c r="J44" s="775"/>
      <c r="K44" s="487"/>
    </row>
    <row r="45" spans="1:11" ht="93" customHeight="1" thickBot="1" thickTop="1">
      <c r="A45" s="770" t="s">
        <v>922</v>
      </c>
      <c r="B45" s="770"/>
      <c r="C45" s="770"/>
      <c r="D45" s="786" t="s">
        <v>607</v>
      </c>
      <c r="E45" s="787"/>
      <c r="F45" s="787"/>
      <c r="G45" s="357" t="s">
        <v>225</v>
      </c>
      <c r="H45" s="787">
        <v>5</v>
      </c>
      <c r="I45" s="787"/>
      <c r="J45" s="788"/>
      <c r="K45" s="487"/>
    </row>
    <row r="46" spans="1:11" ht="110.25" customHeight="1" thickBot="1" thickTop="1">
      <c r="A46" s="770"/>
      <c r="B46" s="770"/>
      <c r="C46" s="770"/>
      <c r="D46" s="755" t="s">
        <v>608</v>
      </c>
      <c r="E46" s="756"/>
      <c r="F46" s="756"/>
      <c r="G46" s="360" t="s">
        <v>225</v>
      </c>
      <c r="H46" s="756">
        <v>4</v>
      </c>
      <c r="I46" s="756"/>
      <c r="J46" s="757"/>
      <c r="K46" s="487"/>
    </row>
    <row r="47" spans="1:11" ht="132" customHeight="1" thickBot="1" thickTop="1">
      <c r="A47" s="770"/>
      <c r="B47" s="770"/>
      <c r="C47" s="770"/>
      <c r="D47" s="755" t="s">
        <v>609</v>
      </c>
      <c r="E47" s="756"/>
      <c r="F47" s="756"/>
      <c r="G47" s="360" t="s">
        <v>225</v>
      </c>
      <c r="H47" s="756">
        <v>3</v>
      </c>
      <c r="I47" s="756"/>
      <c r="J47" s="757"/>
      <c r="K47" s="487"/>
    </row>
    <row r="48" spans="1:11" ht="93.75" customHeight="1" thickBot="1" thickTop="1">
      <c r="A48" s="770"/>
      <c r="B48" s="770"/>
      <c r="C48" s="770"/>
      <c r="D48" s="755" t="s">
        <v>610</v>
      </c>
      <c r="E48" s="756"/>
      <c r="F48" s="756"/>
      <c r="G48" s="360" t="s">
        <v>225</v>
      </c>
      <c r="H48" s="756">
        <v>2</v>
      </c>
      <c r="I48" s="756"/>
      <c r="J48" s="757"/>
      <c r="K48" s="487"/>
    </row>
    <row r="49" spans="1:11" ht="105.75" customHeight="1" thickBot="1" thickTop="1">
      <c r="A49" s="770"/>
      <c r="B49" s="770"/>
      <c r="C49" s="770"/>
      <c r="D49" s="758" t="s">
        <v>611</v>
      </c>
      <c r="E49" s="759"/>
      <c r="F49" s="759"/>
      <c r="G49" s="358" t="s">
        <v>225</v>
      </c>
      <c r="H49" s="759">
        <v>1</v>
      </c>
      <c r="I49" s="759"/>
      <c r="J49" s="775"/>
      <c r="K49" s="487"/>
    </row>
    <row r="50" spans="1:11" ht="17.25" thickBot="1" thickTop="1">
      <c r="A50" s="770" t="s">
        <v>612</v>
      </c>
      <c r="B50" s="770"/>
      <c r="C50" s="770"/>
      <c r="D50" s="771"/>
      <c r="E50" s="772"/>
      <c r="F50" s="772"/>
      <c r="G50" s="356"/>
      <c r="H50" s="773"/>
      <c r="I50" s="773"/>
      <c r="J50" s="774"/>
      <c r="K50" s="501">
        <f>SUM(K18:K49)</f>
        <v>0</v>
      </c>
    </row>
    <row r="51" spans="1:10" ht="13.5" thickTop="1">
      <c r="A51" s="762"/>
      <c r="B51" s="762"/>
      <c r="C51" s="762"/>
      <c r="D51" s="762"/>
      <c r="E51" s="762"/>
      <c r="F51" s="762"/>
      <c r="G51" s="328"/>
      <c r="H51" s="762"/>
      <c r="I51" s="762"/>
      <c r="J51" s="762"/>
    </row>
    <row r="52" spans="1:10" ht="25.5" customHeight="1">
      <c r="A52" s="767" t="s">
        <v>614</v>
      </c>
      <c r="B52" s="767"/>
      <c r="C52" s="767"/>
      <c r="D52" s="768">
        <v>24.5</v>
      </c>
      <c r="E52" s="768"/>
      <c r="F52" s="768"/>
      <c r="G52" s="769" t="s">
        <v>615</v>
      </c>
      <c r="H52" s="769"/>
      <c r="I52" s="769"/>
      <c r="J52" s="769"/>
    </row>
    <row r="53" spans="1:10" ht="2.25" customHeight="1">
      <c r="A53" s="762"/>
      <c r="B53" s="762"/>
      <c r="C53" s="762"/>
      <c r="D53" s="762"/>
      <c r="E53" s="762"/>
      <c r="F53" s="762"/>
      <c r="G53" s="328"/>
      <c r="H53" s="762"/>
      <c r="I53" s="762"/>
      <c r="J53" s="762"/>
    </row>
    <row r="54" spans="1:10" ht="12.75" hidden="1">
      <c r="A54" s="762"/>
      <c r="B54" s="762"/>
      <c r="C54" s="762"/>
      <c r="D54" s="762"/>
      <c r="E54" s="762"/>
      <c r="F54" s="762"/>
      <c r="G54" s="328"/>
      <c r="H54" s="762"/>
      <c r="I54" s="762"/>
      <c r="J54" s="762"/>
    </row>
    <row r="55" spans="1:10" ht="12.75" hidden="1">
      <c r="A55" s="762"/>
      <c r="B55" s="762"/>
      <c r="C55" s="762"/>
      <c r="D55" s="762"/>
      <c r="E55" s="762"/>
      <c r="F55" s="762"/>
      <c r="G55" s="328"/>
      <c r="H55" s="762"/>
      <c r="I55" s="762"/>
      <c r="J55" s="762"/>
    </row>
    <row r="56" spans="1:10" ht="12.75" hidden="1">
      <c r="A56" s="762"/>
      <c r="B56" s="762"/>
      <c r="C56" s="762"/>
      <c r="D56" s="762"/>
      <c r="E56" s="762"/>
      <c r="F56" s="762"/>
      <c r="G56" s="328"/>
      <c r="H56" s="762"/>
      <c r="I56" s="762"/>
      <c r="J56" s="762"/>
    </row>
    <row r="57" spans="1:10" ht="12.75" hidden="1">
      <c r="A57" s="762"/>
      <c r="B57" s="762"/>
      <c r="C57" s="762"/>
      <c r="D57" s="762"/>
      <c r="E57" s="762"/>
      <c r="F57" s="762"/>
      <c r="G57" s="328"/>
      <c r="H57" s="762"/>
      <c r="I57" s="762"/>
      <c r="J57" s="762"/>
    </row>
    <row r="58" spans="1:10" ht="12.75" hidden="1">
      <c r="A58" s="762"/>
      <c r="B58" s="762"/>
      <c r="C58" s="762"/>
      <c r="D58" s="762"/>
      <c r="E58" s="762"/>
      <c r="F58" s="762"/>
      <c r="G58" s="328"/>
      <c r="H58" s="762"/>
      <c r="I58" s="762"/>
      <c r="J58" s="762"/>
    </row>
    <row r="59" spans="1:10" ht="12.75" hidden="1">
      <c r="A59" s="762"/>
      <c r="B59" s="762"/>
      <c r="C59" s="762"/>
      <c r="D59" s="762"/>
      <c r="E59" s="762"/>
      <c r="F59" s="762"/>
      <c r="G59" s="328"/>
      <c r="H59" s="762"/>
      <c r="I59" s="762"/>
      <c r="J59" s="762"/>
    </row>
    <row r="60" spans="1:10" ht="12.75" hidden="1">
      <c r="A60" s="762"/>
      <c r="B60" s="762"/>
      <c r="C60" s="762"/>
      <c r="D60" s="762"/>
      <c r="E60" s="762"/>
      <c r="F60" s="762"/>
      <c r="G60" s="328"/>
      <c r="H60" s="762"/>
      <c r="I60" s="762"/>
      <c r="J60" s="762"/>
    </row>
    <row r="61" spans="1:10" ht="12.75" hidden="1">
      <c r="A61" s="762"/>
      <c r="B61" s="762"/>
      <c r="C61" s="762"/>
      <c r="D61" s="762"/>
      <c r="E61" s="762"/>
      <c r="F61" s="762"/>
      <c r="G61" s="328"/>
      <c r="H61" s="762"/>
      <c r="I61" s="762"/>
      <c r="J61" s="762"/>
    </row>
    <row r="62" spans="1:10" ht="12.75" hidden="1">
      <c r="A62" s="762"/>
      <c r="B62" s="762"/>
      <c r="C62" s="762"/>
      <c r="D62" s="762"/>
      <c r="E62" s="762"/>
      <c r="F62" s="762"/>
      <c r="G62" s="328"/>
      <c r="H62" s="762"/>
      <c r="I62" s="762"/>
      <c r="J62" s="762"/>
    </row>
    <row r="63" spans="1:10" ht="12.75" hidden="1">
      <c r="A63" s="762"/>
      <c r="B63" s="762"/>
      <c r="C63" s="762"/>
      <c r="D63" s="762"/>
      <c r="E63" s="762"/>
      <c r="F63" s="762"/>
      <c r="G63" s="328"/>
      <c r="H63" s="762"/>
      <c r="I63" s="762"/>
      <c r="J63" s="762"/>
    </row>
    <row r="64" spans="1:10" ht="12.75" hidden="1">
      <c r="A64" s="762"/>
      <c r="B64" s="762"/>
      <c r="C64" s="762"/>
      <c r="D64" s="762"/>
      <c r="E64" s="762"/>
      <c r="F64" s="762"/>
      <c r="G64" s="328"/>
      <c r="H64" s="762"/>
      <c r="I64" s="762"/>
      <c r="J64" s="762"/>
    </row>
    <row r="65" spans="1:10" ht="12.75" hidden="1">
      <c r="A65" s="762"/>
      <c r="B65" s="762"/>
      <c r="C65" s="762"/>
      <c r="D65" s="762"/>
      <c r="E65" s="762"/>
      <c r="F65" s="762"/>
      <c r="G65" s="328"/>
      <c r="H65" s="762"/>
      <c r="I65" s="762"/>
      <c r="J65" s="762"/>
    </row>
    <row r="66" spans="1:10" ht="12.75" hidden="1">
      <c r="A66" s="762"/>
      <c r="B66" s="762"/>
      <c r="C66" s="762"/>
      <c r="D66" s="762"/>
      <c r="E66" s="762"/>
      <c r="F66" s="762"/>
      <c r="G66" s="328"/>
      <c r="H66" s="762"/>
      <c r="I66" s="762"/>
      <c r="J66" s="762"/>
    </row>
    <row r="67" spans="1:10" ht="12.75" hidden="1">
      <c r="A67" s="762"/>
      <c r="B67" s="762"/>
      <c r="C67" s="762"/>
      <c r="D67" s="762"/>
      <c r="E67" s="762"/>
      <c r="F67" s="762"/>
      <c r="G67" s="328"/>
      <c r="H67" s="762"/>
      <c r="I67" s="762"/>
      <c r="J67" s="762"/>
    </row>
    <row r="68" spans="1:10" ht="12.75" hidden="1">
      <c r="A68" s="762"/>
      <c r="B68" s="762"/>
      <c r="C68" s="762"/>
      <c r="D68" s="762"/>
      <c r="E68" s="762"/>
      <c r="F68" s="762"/>
      <c r="G68" s="328"/>
      <c r="H68" s="762"/>
      <c r="I68" s="762"/>
      <c r="J68" s="762"/>
    </row>
    <row r="69" spans="1:10" ht="12.75" hidden="1">
      <c r="A69" s="762"/>
      <c r="B69" s="762"/>
      <c r="C69" s="762"/>
      <c r="D69" s="762"/>
      <c r="E69" s="762"/>
      <c r="F69" s="762"/>
      <c r="G69" s="328"/>
      <c r="H69" s="762"/>
      <c r="I69" s="762"/>
      <c r="J69" s="762"/>
    </row>
    <row r="70" spans="1:10" ht="12.75" hidden="1">
      <c r="A70" s="762"/>
      <c r="B70" s="762"/>
      <c r="C70" s="762"/>
      <c r="D70" s="762"/>
      <c r="E70" s="762"/>
      <c r="F70" s="762"/>
      <c r="G70" s="328"/>
      <c r="H70" s="762"/>
      <c r="I70" s="762"/>
      <c r="J70" s="762"/>
    </row>
    <row r="71" spans="1:10" ht="12.75" hidden="1">
      <c r="A71" s="762"/>
      <c r="B71" s="762"/>
      <c r="C71" s="762"/>
      <c r="D71" s="762"/>
      <c r="E71" s="762"/>
      <c r="F71" s="762"/>
      <c r="G71" s="328"/>
      <c r="H71" s="762"/>
      <c r="I71" s="762"/>
      <c r="J71" s="762"/>
    </row>
    <row r="72" spans="1:10" ht="12.75" hidden="1">
      <c r="A72" s="762"/>
      <c r="B72" s="762"/>
      <c r="C72" s="762"/>
      <c r="D72" s="762"/>
      <c r="E72" s="762"/>
      <c r="F72" s="762"/>
      <c r="G72" s="328"/>
      <c r="H72" s="762"/>
      <c r="I72" s="762"/>
      <c r="J72" s="762"/>
    </row>
    <row r="73" spans="1:10" ht="12.75" hidden="1">
      <c r="A73" s="762"/>
      <c r="B73" s="762"/>
      <c r="C73" s="762"/>
      <c r="D73" s="762"/>
      <c r="E73" s="762"/>
      <c r="F73" s="762"/>
      <c r="G73" s="328"/>
      <c r="H73" s="762"/>
      <c r="I73" s="762"/>
      <c r="J73" s="762"/>
    </row>
    <row r="74" spans="1:10" ht="12.75" hidden="1">
      <c r="A74" s="762"/>
      <c r="B74" s="762"/>
      <c r="C74" s="762"/>
      <c r="D74" s="762"/>
      <c r="E74" s="762"/>
      <c r="F74" s="762"/>
      <c r="G74" s="328"/>
      <c r="H74" s="762"/>
      <c r="I74" s="762"/>
      <c r="J74" s="762"/>
    </row>
    <row r="75" spans="1:10" ht="12.75" hidden="1">
      <c r="A75" s="762"/>
      <c r="B75" s="762"/>
      <c r="C75" s="762"/>
      <c r="D75" s="762"/>
      <c r="E75" s="762"/>
      <c r="F75" s="762"/>
      <c r="G75" s="328"/>
      <c r="H75" s="762"/>
      <c r="I75" s="762"/>
      <c r="J75" s="762"/>
    </row>
    <row r="76" spans="1:10" ht="12.75" hidden="1">
      <c r="A76" s="762"/>
      <c r="B76" s="762"/>
      <c r="C76" s="762"/>
      <c r="D76" s="762"/>
      <c r="E76" s="762"/>
      <c r="F76" s="762"/>
      <c r="G76" s="328"/>
      <c r="H76" s="762"/>
      <c r="I76" s="762"/>
      <c r="J76" s="762"/>
    </row>
    <row r="77" spans="1:10" ht="12.75" hidden="1">
      <c r="A77" s="762"/>
      <c r="B77" s="762"/>
      <c r="C77" s="762"/>
      <c r="D77" s="762"/>
      <c r="E77" s="762"/>
      <c r="F77" s="762"/>
      <c r="G77" s="328"/>
      <c r="H77" s="762"/>
      <c r="I77" s="762"/>
      <c r="J77" s="762"/>
    </row>
    <row r="78" spans="1:10" ht="12.75" hidden="1">
      <c r="A78" s="762"/>
      <c r="B78" s="762"/>
      <c r="C78" s="762"/>
      <c r="D78" s="762"/>
      <c r="E78" s="762"/>
      <c r="F78" s="762"/>
      <c r="G78" s="328"/>
      <c r="H78" s="762"/>
      <c r="I78" s="762"/>
      <c r="J78" s="762"/>
    </row>
    <row r="79" spans="1:10" ht="12.75" hidden="1">
      <c r="A79" s="762"/>
      <c r="B79" s="762"/>
      <c r="C79" s="762"/>
      <c r="D79" s="762"/>
      <c r="E79" s="762"/>
      <c r="F79" s="762"/>
      <c r="G79" s="328"/>
      <c r="H79" s="762"/>
      <c r="I79" s="762"/>
      <c r="J79" s="762"/>
    </row>
    <row r="80" spans="1:10" ht="12.75" hidden="1">
      <c r="A80" s="762"/>
      <c r="B80" s="762"/>
      <c r="C80" s="762"/>
      <c r="D80" s="762"/>
      <c r="E80" s="762"/>
      <c r="F80" s="762"/>
      <c r="G80" s="328"/>
      <c r="H80" s="762"/>
      <c r="I80" s="762"/>
      <c r="J80" s="762"/>
    </row>
    <row r="81" spans="1:10" ht="12.75" hidden="1">
      <c r="A81" s="762"/>
      <c r="B81" s="762"/>
      <c r="C81" s="762"/>
      <c r="D81" s="762"/>
      <c r="E81" s="762"/>
      <c r="F81" s="762"/>
      <c r="G81" s="328"/>
      <c r="H81" s="762"/>
      <c r="I81" s="762"/>
      <c r="J81" s="762"/>
    </row>
    <row r="82" spans="1:10" ht="12.75" hidden="1">
      <c r="A82" s="762"/>
      <c r="B82" s="762"/>
      <c r="C82" s="762"/>
      <c r="D82" s="762"/>
      <c r="E82" s="762"/>
      <c r="F82" s="762"/>
      <c r="G82" s="328"/>
      <c r="H82" s="762"/>
      <c r="I82" s="762"/>
      <c r="J82" s="762"/>
    </row>
    <row r="83" spans="1:10" ht="12.75" hidden="1">
      <c r="A83" s="762"/>
      <c r="B83" s="762"/>
      <c r="C83" s="762"/>
      <c r="D83" s="762"/>
      <c r="E83" s="762"/>
      <c r="F83" s="762"/>
      <c r="G83" s="328"/>
      <c r="H83" s="762"/>
      <c r="I83" s="762"/>
      <c r="J83" s="762"/>
    </row>
    <row r="84" spans="1:10" ht="12.75" hidden="1">
      <c r="A84" s="762"/>
      <c r="B84" s="762"/>
      <c r="C84" s="762"/>
      <c r="D84" s="762"/>
      <c r="E84" s="762"/>
      <c r="F84" s="762"/>
      <c r="G84" s="328"/>
      <c r="H84" s="762"/>
      <c r="I84" s="762"/>
      <c r="J84" s="762"/>
    </row>
    <row r="85" spans="1:10" ht="12.75" hidden="1">
      <c r="A85" s="762"/>
      <c r="B85" s="762"/>
      <c r="C85" s="762"/>
      <c r="D85" s="762"/>
      <c r="E85" s="762"/>
      <c r="F85" s="762"/>
      <c r="G85" s="328"/>
      <c r="H85" s="762"/>
      <c r="I85" s="762"/>
      <c r="J85" s="762"/>
    </row>
    <row r="86" spans="1:10" ht="12.75" hidden="1">
      <c r="A86" s="762"/>
      <c r="B86" s="762"/>
      <c r="C86" s="762"/>
      <c r="D86" s="762"/>
      <c r="E86" s="762"/>
      <c r="F86" s="762"/>
      <c r="G86" s="328"/>
      <c r="H86" s="762"/>
      <c r="I86" s="762"/>
      <c r="J86" s="762"/>
    </row>
    <row r="87" spans="1:10" ht="12.75" hidden="1">
      <c r="A87" s="762"/>
      <c r="B87" s="762"/>
      <c r="C87" s="762"/>
      <c r="D87" s="762"/>
      <c r="E87" s="762"/>
      <c r="F87" s="762"/>
      <c r="G87" s="328"/>
      <c r="H87" s="762"/>
      <c r="I87" s="762"/>
      <c r="J87" s="762"/>
    </row>
    <row r="88" spans="1:10" ht="12.75" hidden="1">
      <c r="A88" s="762"/>
      <c r="B88" s="762"/>
      <c r="C88" s="762"/>
      <c r="D88" s="762"/>
      <c r="E88" s="762"/>
      <c r="F88" s="762"/>
      <c r="G88" s="328"/>
      <c r="H88" s="762"/>
      <c r="I88" s="762"/>
      <c r="J88" s="762"/>
    </row>
    <row r="89" spans="1:10" ht="12.75" hidden="1">
      <c r="A89" s="762"/>
      <c r="B89" s="762"/>
      <c r="C89" s="762"/>
      <c r="D89" s="762"/>
      <c r="E89" s="762"/>
      <c r="F89" s="762"/>
      <c r="G89" s="328"/>
      <c r="H89" s="762"/>
      <c r="I89" s="762"/>
      <c r="J89" s="762"/>
    </row>
    <row r="90" spans="1:10" ht="12.75" hidden="1">
      <c r="A90" s="762"/>
      <c r="B90" s="762"/>
      <c r="C90" s="762"/>
      <c r="D90" s="762"/>
      <c r="E90" s="762"/>
      <c r="F90" s="762"/>
      <c r="G90" s="328"/>
      <c r="H90" s="762"/>
      <c r="I90" s="762"/>
      <c r="J90" s="762"/>
    </row>
    <row r="91" spans="1:10" ht="12.75" hidden="1">
      <c r="A91" s="762"/>
      <c r="B91" s="762"/>
      <c r="C91" s="762"/>
      <c r="D91" s="762"/>
      <c r="E91" s="762"/>
      <c r="F91" s="762"/>
      <c r="G91" s="328"/>
      <c r="H91" s="762"/>
      <c r="I91" s="762"/>
      <c r="J91" s="762"/>
    </row>
    <row r="92" spans="1:10" ht="12.75" hidden="1">
      <c r="A92" s="762"/>
      <c r="B92" s="762"/>
      <c r="C92" s="762"/>
      <c r="D92" s="762"/>
      <c r="E92" s="762"/>
      <c r="F92" s="762"/>
      <c r="G92" s="328"/>
      <c r="H92" s="762"/>
      <c r="I92" s="762"/>
      <c r="J92" s="762"/>
    </row>
    <row r="93" spans="1:10" ht="12.75" hidden="1">
      <c r="A93" s="762"/>
      <c r="B93" s="762"/>
      <c r="C93" s="762"/>
      <c r="D93" s="762"/>
      <c r="E93" s="762"/>
      <c r="F93" s="762"/>
      <c r="G93" s="328"/>
      <c r="H93" s="762"/>
      <c r="I93" s="762"/>
      <c r="J93" s="762"/>
    </row>
    <row r="94" spans="1:10" ht="12.75" hidden="1">
      <c r="A94" s="762"/>
      <c r="B94" s="762"/>
      <c r="C94" s="762"/>
      <c r="D94" s="762"/>
      <c r="E94" s="762"/>
      <c r="F94" s="762"/>
      <c r="G94" s="328"/>
      <c r="H94" s="762"/>
      <c r="I94" s="762"/>
      <c r="J94" s="762"/>
    </row>
    <row r="95" spans="1:10" ht="12.75" hidden="1">
      <c r="A95" s="762"/>
      <c r="B95" s="762"/>
      <c r="C95" s="762"/>
      <c r="D95" s="762"/>
      <c r="E95" s="762"/>
      <c r="F95" s="762"/>
      <c r="G95" s="328"/>
      <c r="H95" s="762"/>
      <c r="I95" s="762"/>
      <c r="J95" s="762"/>
    </row>
    <row r="96" spans="1:10" ht="12.75" hidden="1">
      <c r="A96" s="762"/>
      <c r="B96" s="762"/>
      <c r="C96" s="762"/>
      <c r="D96" s="762"/>
      <c r="E96" s="762"/>
      <c r="F96" s="762"/>
      <c r="G96" s="328"/>
      <c r="H96" s="762"/>
      <c r="I96" s="762"/>
      <c r="J96" s="762"/>
    </row>
    <row r="97" spans="1:10" ht="12.75" hidden="1">
      <c r="A97" s="762"/>
      <c r="B97" s="762"/>
      <c r="C97" s="762"/>
      <c r="D97" s="762"/>
      <c r="E97" s="762"/>
      <c r="F97" s="762"/>
      <c r="G97" s="328"/>
      <c r="H97" s="762"/>
      <c r="I97" s="762"/>
      <c r="J97" s="762"/>
    </row>
    <row r="98" spans="1:10" ht="12.75" hidden="1">
      <c r="A98" s="762"/>
      <c r="B98" s="762"/>
      <c r="C98" s="762"/>
      <c r="D98" s="762"/>
      <c r="E98" s="762"/>
      <c r="F98" s="762"/>
      <c r="G98" s="328"/>
      <c r="H98" s="762"/>
      <c r="I98" s="762"/>
      <c r="J98" s="762"/>
    </row>
    <row r="99" spans="1:10" ht="12.75" hidden="1">
      <c r="A99" s="762"/>
      <c r="B99" s="762"/>
      <c r="C99" s="762"/>
      <c r="D99" s="762"/>
      <c r="E99" s="762"/>
      <c r="F99" s="762"/>
      <c r="G99" s="328"/>
      <c r="H99" s="762"/>
      <c r="I99" s="762"/>
      <c r="J99" s="762"/>
    </row>
    <row r="100" spans="1:10" ht="12.75" hidden="1">
      <c r="A100" s="762"/>
      <c r="B100" s="762"/>
      <c r="C100" s="762"/>
      <c r="D100" s="762"/>
      <c r="E100" s="762"/>
      <c r="F100" s="762"/>
      <c r="G100" s="328"/>
      <c r="H100" s="762"/>
      <c r="I100" s="762"/>
      <c r="J100" s="762"/>
    </row>
    <row r="101" spans="1:10" ht="12.75" hidden="1">
      <c r="A101" s="762"/>
      <c r="B101" s="762"/>
      <c r="C101" s="762"/>
      <c r="D101" s="762"/>
      <c r="E101" s="762"/>
      <c r="F101" s="762"/>
      <c r="G101" s="328"/>
      <c r="H101" s="762"/>
      <c r="I101" s="762"/>
      <c r="J101" s="762"/>
    </row>
    <row r="102" spans="1:10" ht="12.75" hidden="1">
      <c r="A102" s="762"/>
      <c r="B102" s="762"/>
      <c r="C102" s="762"/>
      <c r="D102" s="762"/>
      <c r="E102" s="762"/>
      <c r="F102" s="762"/>
      <c r="G102" s="328"/>
      <c r="H102" s="762"/>
      <c r="I102" s="762"/>
      <c r="J102" s="762"/>
    </row>
    <row r="103" spans="1:10" ht="12.75" hidden="1">
      <c r="A103" s="762"/>
      <c r="B103" s="762"/>
      <c r="C103" s="762"/>
      <c r="D103" s="762"/>
      <c r="E103" s="762"/>
      <c r="F103" s="762"/>
      <c r="G103" s="328"/>
      <c r="H103" s="762"/>
      <c r="I103" s="762"/>
      <c r="J103" s="762"/>
    </row>
    <row r="104" spans="1:10" ht="12.75" hidden="1">
      <c r="A104" s="762"/>
      <c r="B104" s="762"/>
      <c r="C104" s="762"/>
      <c r="D104" s="762"/>
      <c r="E104" s="762"/>
      <c r="F104" s="762"/>
      <c r="G104" s="328"/>
      <c r="H104" s="762"/>
      <c r="I104" s="762"/>
      <c r="J104" s="762"/>
    </row>
    <row r="105" spans="1:10" ht="12.75" hidden="1">
      <c r="A105" s="762"/>
      <c r="B105" s="762"/>
      <c r="C105" s="762"/>
      <c r="D105" s="762"/>
      <c r="E105" s="762"/>
      <c r="F105" s="762"/>
      <c r="G105" s="328"/>
      <c r="H105" s="762"/>
      <c r="I105" s="762"/>
      <c r="J105" s="762"/>
    </row>
    <row r="106" spans="1:10" ht="12.75" hidden="1">
      <c r="A106" s="762"/>
      <c r="B106" s="762"/>
      <c r="C106" s="762"/>
      <c r="D106" s="762"/>
      <c r="E106" s="762"/>
      <c r="F106" s="762"/>
      <c r="G106" s="328"/>
      <c r="H106" s="762"/>
      <c r="I106" s="762"/>
      <c r="J106" s="762"/>
    </row>
    <row r="107" spans="1:10" ht="12.75" hidden="1">
      <c r="A107" s="762"/>
      <c r="B107" s="762"/>
      <c r="C107" s="762"/>
      <c r="D107" s="762"/>
      <c r="E107" s="762"/>
      <c r="F107" s="762"/>
      <c r="G107" s="328"/>
      <c r="H107" s="762"/>
      <c r="I107" s="762"/>
      <c r="J107" s="762"/>
    </row>
    <row r="108" spans="1:10" ht="12.75" hidden="1">
      <c r="A108" s="762"/>
      <c r="B108" s="762"/>
      <c r="C108" s="762"/>
      <c r="D108" s="762"/>
      <c r="E108" s="762"/>
      <c r="F108" s="762"/>
      <c r="G108" s="328"/>
      <c r="H108" s="762"/>
      <c r="I108" s="762"/>
      <c r="J108" s="762"/>
    </row>
    <row r="109" spans="1:10" ht="12.75" hidden="1">
      <c r="A109" s="762"/>
      <c r="B109" s="762"/>
      <c r="C109" s="762"/>
      <c r="D109" s="762"/>
      <c r="E109" s="762"/>
      <c r="F109" s="762"/>
      <c r="G109" s="328"/>
      <c r="H109" s="762"/>
      <c r="I109" s="762"/>
      <c r="J109" s="762"/>
    </row>
    <row r="110" spans="1:10" ht="12.75" hidden="1">
      <c r="A110" s="762"/>
      <c r="B110" s="762"/>
      <c r="C110" s="762"/>
      <c r="D110" s="762"/>
      <c r="E110" s="762"/>
      <c r="F110" s="762"/>
      <c r="G110" s="328"/>
      <c r="H110" s="762"/>
      <c r="I110" s="762"/>
      <c r="J110" s="762"/>
    </row>
    <row r="111" spans="1:10" ht="12.75" hidden="1">
      <c r="A111" s="762"/>
      <c r="B111" s="762"/>
      <c r="C111" s="762"/>
      <c r="D111" s="762"/>
      <c r="E111" s="762"/>
      <c r="F111" s="762"/>
      <c r="G111" s="328"/>
      <c r="H111" s="762"/>
      <c r="I111" s="762"/>
      <c r="J111" s="762"/>
    </row>
    <row r="112" spans="1:10" ht="12.75" hidden="1">
      <c r="A112" s="762"/>
      <c r="B112" s="762"/>
      <c r="C112" s="762"/>
      <c r="D112" s="762"/>
      <c r="E112" s="762"/>
      <c r="F112" s="762"/>
      <c r="G112" s="328"/>
      <c r="H112" s="762"/>
      <c r="I112" s="762"/>
      <c r="J112" s="762"/>
    </row>
    <row r="113" spans="1:10" ht="12.75" hidden="1">
      <c r="A113" s="762"/>
      <c r="B113" s="762"/>
      <c r="C113" s="762"/>
      <c r="D113" s="762"/>
      <c r="E113" s="762"/>
      <c r="F113" s="762"/>
      <c r="G113" s="328"/>
      <c r="H113" s="762"/>
      <c r="I113" s="762"/>
      <c r="J113" s="762"/>
    </row>
    <row r="114" spans="1:10" ht="12.75" hidden="1">
      <c r="A114" s="762"/>
      <c r="B114" s="762"/>
      <c r="C114" s="762"/>
      <c r="D114" s="762"/>
      <c r="E114" s="762"/>
      <c r="F114" s="762"/>
      <c r="G114" s="328"/>
      <c r="H114" s="762"/>
      <c r="I114" s="762"/>
      <c r="J114" s="762"/>
    </row>
    <row r="115" spans="1:10" ht="12.75" hidden="1">
      <c r="A115" s="762"/>
      <c r="B115" s="762"/>
      <c r="C115" s="762"/>
      <c r="D115" s="762"/>
      <c r="E115" s="762"/>
      <c r="F115" s="762"/>
      <c r="G115" s="328"/>
      <c r="H115" s="762"/>
      <c r="I115" s="762"/>
      <c r="J115" s="762"/>
    </row>
    <row r="116" spans="1:10" ht="12.75" hidden="1">
      <c r="A116" s="762"/>
      <c r="B116" s="762"/>
      <c r="C116" s="762"/>
      <c r="D116" s="762"/>
      <c r="E116" s="762"/>
      <c r="F116" s="762"/>
      <c r="G116" s="328"/>
      <c r="H116" s="762"/>
      <c r="I116" s="762"/>
      <c r="J116" s="762"/>
    </row>
    <row r="117" spans="1:10" ht="12.75" hidden="1">
      <c r="A117" s="762"/>
      <c r="B117" s="762"/>
      <c r="C117" s="762"/>
      <c r="D117" s="762"/>
      <c r="E117" s="762"/>
      <c r="F117" s="762"/>
      <c r="G117" s="328"/>
      <c r="H117" s="762"/>
      <c r="I117" s="762"/>
      <c r="J117" s="762"/>
    </row>
    <row r="118" spans="1:10" ht="12.75" hidden="1">
      <c r="A118" s="762"/>
      <c r="B118" s="762"/>
      <c r="C118" s="762"/>
      <c r="D118" s="762"/>
      <c r="E118" s="762"/>
      <c r="F118" s="762"/>
      <c r="G118" s="328"/>
      <c r="H118" s="762"/>
      <c r="I118" s="762"/>
      <c r="J118" s="762"/>
    </row>
    <row r="119" spans="1:10" ht="12.75" hidden="1">
      <c r="A119" s="762"/>
      <c r="B119" s="762"/>
      <c r="C119" s="762"/>
      <c r="D119" s="762"/>
      <c r="E119" s="762"/>
      <c r="F119" s="762"/>
      <c r="G119" s="328"/>
      <c r="H119" s="762"/>
      <c r="I119" s="762"/>
      <c r="J119" s="762"/>
    </row>
    <row r="120" spans="1:10" ht="12.75" hidden="1">
      <c r="A120" s="762"/>
      <c r="B120" s="762"/>
      <c r="C120" s="762"/>
      <c r="D120" s="762"/>
      <c r="E120" s="762"/>
      <c r="F120" s="762"/>
      <c r="G120" s="328"/>
      <c r="H120" s="762"/>
      <c r="I120" s="762"/>
      <c r="J120" s="762"/>
    </row>
    <row r="121" spans="1:10" ht="12.75" hidden="1">
      <c r="A121" s="762"/>
      <c r="B121" s="762"/>
      <c r="C121" s="762"/>
      <c r="D121" s="762"/>
      <c r="E121" s="762"/>
      <c r="F121" s="762"/>
      <c r="G121" s="328"/>
      <c r="H121" s="762"/>
      <c r="I121" s="762"/>
      <c r="J121" s="762"/>
    </row>
    <row r="122" spans="1:10" ht="12.75" hidden="1">
      <c r="A122" s="762"/>
      <c r="B122" s="762"/>
      <c r="C122" s="762"/>
      <c r="D122" s="762"/>
      <c r="E122" s="762"/>
      <c r="F122" s="762"/>
      <c r="G122" s="328"/>
      <c r="H122" s="762"/>
      <c r="I122" s="762"/>
      <c r="J122" s="762"/>
    </row>
    <row r="123" spans="1:10" ht="12.75" hidden="1">
      <c r="A123" s="762"/>
      <c r="B123" s="762"/>
      <c r="C123" s="762"/>
      <c r="D123" s="762"/>
      <c r="E123" s="762"/>
      <c r="F123" s="762"/>
      <c r="G123" s="328"/>
      <c r="H123" s="762"/>
      <c r="I123" s="762"/>
      <c r="J123" s="762"/>
    </row>
    <row r="124" spans="1:10" ht="12.75" hidden="1">
      <c r="A124" s="762"/>
      <c r="B124" s="762"/>
      <c r="C124" s="762"/>
      <c r="D124" s="762"/>
      <c r="E124" s="762"/>
      <c r="F124" s="762"/>
      <c r="G124" s="328"/>
      <c r="H124" s="762"/>
      <c r="I124" s="762"/>
      <c r="J124" s="762"/>
    </row>
    <row r="125" spans="1:10" ht="12.75" hidden="1">
      <c r="A125" s="762"/>
      <c r="B125" s="762"/>
      <c r="C125" s="762"/>
      <c r="D125" s="762"/>
      <c r="E125" s="762"/>
      <c r="F125" s="762"/>
      <c r="G125" s="328"/>
      <c r="H125" s="762"/>
      <c r="I125" s="762"/>
      <c r="J125" s="762"/>
    </row>
    <row r="126" spans="1:10" ht="12.75" hidden="1">
      <c r="A126" s="762"/>
      <c r="B126" s="762"/>
      <c r="C126" s="762"/>
      <c r="D126" s="762"/>
      <c r="E126" s="762"/>
      <c r="F126" s="762"/>
      <c r="G126" s="328"/>
      <c r="H126" s="762"/>
      <c r="I126" s="762"/>
      <c r="J126" s="762"/>
    </row>
    <row r="127" spans="1:10" ht="12.75" hidden="1">
      <c r="A127" s="762"/>
      <c r="B127" s="762"/>
      <c r="C127" s="762"/>
      <c r="D127" s="762"/>
      <c r="E127" s="762"/>
      <c r="F127" s="762"/>
      <c r="G127" s="328"/>
      <c r="H127" s="762"/>
      <c r="I127" s="762"/>
      <c r="J127" s="762"/>
    </row>
    <row r="128" spans="1:10" ht="12.75" hidden="1">
      <c r="A128" s="762"/>
      <c r="B128" s="762"/>
      <c r="C128" s="762"/>
      <c r="D128" s="762"/>
      <c r="E128" s="762"/>
      <c r="F128" s="762"/>
      <c r="G128" s="328"/>
      <c r="H128" s="762"/>
      <c r="I128" s="762"/>
      <c r="J128" s="762"/>
    </row>
    <row r="129" spans="1:10" ht="12.75" hidden="1">
      <c r="A129" s="762"/>
      <c r="B129" s="762"/>
      <c r="C129" s="762"/>
      <c r="D129" s="762"/>
      <c r="E129" s="762"/>
      <c r="F129" s="762"/>
      <c r="G129" s="328"/>
      <c r="H129" s="762"/>
      <c r="I129" s="762"/>
      <c r="J129" s="762"/>
    </row>
    <row r="130" spans="1:10" ht="12.75" hidden="1">
      <c r="A130" s="762"/>
      <c r="B130" s="762"/>
      <c r="C130" s="762"/>
      <c r="D130" s="762"/>
      <c r="E130" s="762"/>
      <c r="F130" s="762"/>
      <c r="G130" s="328"/>
      <c r="H130" s="762"/>
      <c r="I130" s="762"/>
      <c r="J130" s="762"/>
    </row>
    <row r="131" spans="1:10" ht="12.75" hidden="1">
      <c r="A131" s="762"/>
      <c r="B131" s="762"/>
      <c r="C131" s="762"/>
      <c r="D131" s="762"/>
      <c r="E131" s="762"/>
      <c r="F131" s="762"/>
      <c r="G131" s="328"/>
      <c r="H131" s="762"/>
      <c r="I131" s="762"/>
      <c r="J131" s="762"/>
    </row>
    <row r="132" spans="1:10" ht="12.75" hidden="1">
      <c r="A132" s="762"/>
      <c r="B132" s="762"/>
      <c r="C132" s="762"/>
      <c r="D132" s="762"/>
      <c r="E132" s="762"/>
      <c r="F132" s="762"/>
      <c r="G132" s="328"/>
      <c r="H132" s="762"/>
      <c r="I132" s="762"/>
      <c r="J132" s="762"/>
    </row>
    <row r="133" spans="1:10" ht="12.75" hidden="1">
      <c r="A133" s="762"/>
      <c r="B133" s="762"/>
      <c r="C133" s="762"/>
      <c r="D133" s="762"/>
      <c r="E133" s="762"/>
      <c r="F133" s="762"/>
      <c r="G133" s="328"/>
      <c r="H133" s="762"/>
      <c r="I133" s="762"/>
      <c r="J133" s="762"/>
    </row>
    <row r="134" spans="1:10" ht="12.75" hidden="1">
      <c r="A134" s="762"/>
      <c r="B134" s="762"/>
      <c r="C134" s="762"/>
      <c r="D134" s="762"/>
      <c r="E134" s="762"/>
      <c r="F134" s="762"/>
      <c r="G134" s="328"/>
      <c r="H134" s="762"/>
      <c r="I134" s="762"/>
      <c r="J134" s="762"/>
    </row>
    <row r="135" spans="1:10" ht="12.75" hidden="1">
      <c r="A135" s="762"/>
      <c r="B135" s="762"/>
      <c r="C135" s="762"/>
      <c r="D135" s="762"/>
      <c r="E135" s="762"/>
      <c r="F135" s="762"/>
      <c r="G135" s="328"/>
      <c r="H135" s="762"/>
      <c r="I135" s="762"/>
      <c r="J135" s="762"/>
    </row>
    <row r="136" spans="1:10" ht="12.75" hidden="1">
      <c r="A136" s="762"/>
      <c r="B136" s="762"/>
      <c r="C136" s="762"/>
      <c r="D136" s="762"/>
      <c r="E136" s="762"/>
      <c r="F136" s="762"/>
      <c r="G136" s="328"/>
      <c r="H136" s="762"/>
      <c r="I136" s="762"/>
      <c r="J136" s="762"/>
    </row>
    <row r="137" spans="1:10" ht="12.75" hidden="1">
      <c r="A137" s="762"/>
      <c r="B137" s="762"/>
      <c r="C137" s="762"/>
      <c r="D137" s="762"/>
      <c r="E137" s="762"/>
      <c r="F137" s="762"/>
      <c r="G137" s="328"/>
      <c r="H137" s="762"/>
      <c r="I137" s="762"/>
      <c r="J137" s="762"/>
    </row>
    <row r="138" spans="1:10" ht="12.75" hidden="1">
      <c r="A138" s="762"/>
      <c r="B138" s="762"/>
      <c r="C138" s="762"/>
      <c r="D138" s="762"/>
      <c r="E138" s="762"/>
      <c r="F138" s="762"/>
      <c r="G138" s="328"/>
      <c r="H138" s="762"/>
      <c r="I138" s="762"/>
      <c r="J138" s="762"/>
    </row>
    <row r="139" spans="1:10" ht="12.75" hidden="1">
      <c r="A139" s="762"/>
      <c r="B139" s="762"/>
      <c r="C139" s="762"/>
      <c r="D139" s="762"/>
      <c r="E139" s="762"/>
      <c r="F139" s="762"/>
      <c r="G139" s="328"/>
      <c r="H139" s="762"/>
      <c r="I139" s="762"/>
      <c r="J139" s="762"/>
    </row>
    <row r="140" spans="1:10" ht="12.75" hidden="1">
      <c r="A140" s="762"/>
      <c r="B140" s="762"/>
      <c r="C140" s="762"/>
      <c r="D140" s="762"/>
      <c r="E140" s="762"/>
      <c r="F140" s="762"/>
      <c r="G140" s="328"/>
      <c r="H140" s="762"/>
      <c r="I140" s="762"/>
      <c r="J140" s="762"/>
    </row>
    <row r="141" spans="1:10" ht="12.75" hidden="1">
      <c r="A141" s="762"/>
      <c r="B141" s="762"/>
      <c r="C141" s="762"/>
      <c r="D141" s="762"/>
      <c r="E141" s="762"/>
      <c r="F141" s="762"/>
      <c r="G141" s="328"/>
      <c r="H141" s="762"/>
      <c r="I141" s="762"/>
      <c r="J141" s="762"/>
    </row>
    <row r="142" spans="1:10" ht="12.75" hidden="1">
      <c r="A142" s="762"/>
      <c r="B142" s="762"/>
      <c r="C142" s="762"/>
      <c r="D142" s="762"/>
      <c r="E142" s="762"/>
      <c r="F142" s="762"/>
      <c r="G142" s="328"/>
      <c r="H142" s="762"/>
      <c r="I142" s="762"/>
      <c r="J142" s="762"/>
    </row>
    <row r="143" spans="1:10" ht="12.75" hidden="1">
      <c r="A143" s="762"/>
      <c r="B143" s="762"/>
      <c r="C143" s="762"/>
      <c r="D143" s="762"/>
      <c r="E143" s="762"/>
      <c r="F143" s="762"/>
      <c r="G143" s="328"/>
      <c r="H143" s="762"/>
      <c r="I143" s="762"/>
      <c r="J143" s="762"/>
    </row>
    <row r="144" spans="1:10" ht="12.75" hidden="1">
      <c r="A144" s="762"/>
      <c r="B144" s="762"/>
      <c r="C144" s="762"/>
      <c r="D144" s="762"/>
      <c r="E144" s="762"/>
      <c r="F144" s="762"/>
      <c r="G144" s="328"/>
      <c r="H144" s="762"/>
      <c r="I144" s="762"/>
      <c r="J144" s="762"/>
    </row>
    <row r="145" spans="1:10" ht="12.75" hidden="1">
      <c r="A145" s="762"/>
      <c r="B145" s="762"/>
      <c r="C145" s="762"/>
      <c r="D145" s="762"/>
      <c r="E145" s="762"/>
      <c r="F145" s="762"/>
      <c r="G145" s="328"/>
      <c r="H145" s="762"/>
      <c r="I145" s="762"/>
      <c r="J145" s="762"/>
    </row>
    <row r="146" spans="1:10" ht="12.75" hidden="1">
      <c r="A146" s="762"/>
      <c r="B146" s="762"/>
      <c r="C146" s="762"/>
      <c r="D146" s="762"/>
      <c r="E146" s="762"/>
      <c r="F146" s="762"/>
      <c r="G146" s="328"/>
      <c r="H146" s="762"/>
      <c r="I146" s="762"/>
      <c r="J146" s="762"/>
    </row>
    <row r="147" spans="1:10" ht="12.75" hidden="1">
      <c r="A147" s="762"/>
      <c r="B147" s="762"/>
      <c r="C147" s="762"/>
      <c r="D147" s="762"/>
      <c r="E147" s="762"/>
      <c r="F147" s="762"/>
      <c r="G147" s="328"/>
      <c r="H147" s="762"/>
      <c r="I147" s="762"/>
      <c r="J147" s="762"/>
    </row>
    <row r="148" spans="1:10" ht="12.75" hidden="1">
      <c r="A148" s="762"/>
      <c r="B148" s="762"/>
      <c r="C148" s="762"/>
      <c r="D148" s="762"/>
      <c r="E148" s="762"/>
      <c r="F148" s="762"/>
      <c r="G148" s="328"/>
      <c r="H148" s="762"/>
      <c r="I148" s="762"/>
      <c r="J148" s="762"/>
    </row>
    <row r="149" spans="1:10" ht="12.75" hidden="1">
      <c r="A149" s="762"/>
      <c r="B149" s="762"/>
      <c r="C149" s="762"/>
      <c r="D149" s="762"/>
      <c r="E149" s="762"/>
      <c r="F149" s="762"/>
      <c r="G149" s="328"/>
      <c r="H149" s="762"/>
      <c r="I149" s="762"/>
      <c r="J149" s="762"/>
    </row>
    <row r="150" spans="1:10" ht="12.75" hidden="1">
      <c r="A150" s="762"/>
      <c r="B150" s="762"/>
      <c r="C150" s="762"/>
      <c r="D150" s="762"/>
      <c r="E150" s="762"/>
      <c r="F150" s="762"/>
      <c r="G150" s="328"/>
      <c r="H150" s="762"/>
      <c r="I150" s="762"/>
      <c r="J150" s="762"/>
    </row>
    <row r="151" spans="1:10" ht="12.75" hidden="1">
      <c r="A151" s="762"/>
      <c r="B151" s="762"/>
      <c r="C151" s="762"/>
      <c r="D151" s="762"/>
      <c r="E151" s="762"/>
      <c r="F151" s="762"/>
      <c r="G151" s="328"/>
      <c r="H151" s="762"/>
      <c r="I151" s="762"/>
      <c r="J151" s="762"/>
    </row>
    <row r="152" spans="1:10" ht="12.75" hidden="1">
      <c r="A152" s="762"/>
      <c r="B152" s="762"/>
      <c r="C152" s="762"/>
      <c r="D152" s="762"/>
      <c r="E152" s="762"/>
      <c r="F152" s="762"/>
      <c r="G152" s="328"/>
      <c r="H152" s="762"/>
      <c r="I152" s="762"/>
      <c r="J152" s="762"/>
    </row>
    <row r="153" spans="1:10" ht="12.75" hidden="1">
      <c r="A153" s="762"/>
      <c r="B153" s="762"/>
      <c r="C153" s="762"/>
      <c r="D153" s="762"/>
      <c r="E153" s="762"/>
      <c r="F153" s="762"/>
      <c r="G153" s="328"/>
      <c r="H153" s="762"/>
      <c r="I153" s="762"/>
      <c r="J153" s="762"/>
    </row>
    <row r="154" spans="1:10" ht="12.75" hidden="1">
      <c r="A154" s="762"/>
      <c r="B154" s="762"/>
      <c r="C154" s="762"/>
      <c r="D154" s="762"/>
      <c r="E154" s="762"/>
      <c r="F154" s="762"/>
      <c r="G154" s="328"/>
      <c r="H154" s="762"/>
      <c r="I154" s="762"/>
      <c r="J154" s="762"/>
    </row>
    <row r="155" spans="1:10" ht="12.75" hidden="1">
      <c r="A155" s="762"/>
      <c r="B155" s="762"/>
      <c r="C155" s="762"/>
      <c r="D155" s="762"/>
      <c r="E155" s="762"/>
      <c r="F155" s="762"/>
      <c r="G155" s="328"/>
      <c r="H155" s="762"/>
      <c r="I155" s="762"/>
      <c r="J155" s="762"/>
    </row>
    <row r="156" spans="1:10" ht="12.75" hidden="1">
      <c r="A156" s="762"/>
      <c r="B156" s="762"/>
      <c r="C156" s="762"/>
      <c r="D156" s="762"/>
      <c r="E156" s="762"/>
      <c r="F156" s="762"/>
      <c r="G156" s="328"/>
      <c r="H156" s="762"/>
      <c r="I156" s="762"/>
      <c r="J156" s="762"/>
    </row>
    <row r="157" spans="1:10" ht="12.75" hidden="1">
      <c r="A157" s="762"/>
      <c r="B157" s="762"/>
      <c r="C157" s="762"/>
      <c r="D157" s="762"/>
      <c r="E157" s="762"/>
      <c r="F157" s="762"/>
      <c r="G157" s="328"/>
      <c r="H157" s="762"/>
      <c r="I157" s="762"/>
      <c r="J157" s="762"/>
    </row>
    <row r="158" spans="1:10" ht="12.75" hidden="1">
      <c r="A158" s="762"/>
      <c r="B158" s="762"/>
      <c r="C158" s="762"/>
      <c r="D158" s="762"/>
      <c r="E158" s="762"/>
      <c r="F158" s="762"/>
      <c r="G158" s="328"/>
      <c r="H158" s="762"/>
      <c r="I158" s="762"/>
      <c r="J158" s="762"/>
    </row>
    <row r="159" spans="1:10" ht="12.75" hidden="1">
      <c r="A159" s="762"/>
      <c r="B159" s="762"/>
      <c r="C159" s="762"/>
      <c r="D159" s="762"/>
      <c r="E159" s="762"/>
      <c r="F159" s="762"/>
      <c r="G159" s="328"/>
      <c r="H159" s="762"/>
      <c r="I159" s="762"/>
      <c r="J159" s="762"/>
    </row>
    <row r="160" spans="1:10" ht="12.75" hidden="1">
      <c r="A160" s="762"/>
      <c r="B160" s="762"/>
      <c r="C160" s="762"/>
      <c r="D160" s="762"/>
      <c r="E160" s="762"/>
      <c r="F160" s="762"/>
      <c r="G160" s="328"/>
      <c r="H160" s="762"/>
      <c r="I160" s="762"/>
      <c r="J160" s="762"/>
    </row>
    <row r="161" spans="1:10" ht="12.75" hidden="1">
      <c r="A161" s="762"/>
      <c r="B161" s="762"/>
      <c r="C161" s="762"/>
      <c r="D161" s="762"/>
      <c r="E161" s="762"/>
      <c r="F161" s="762"/>
      <c r="G161" s="328"/>
      <c r="H161" s="762"/>
      <c r="I161" s="762"/>
      <c r="J161" s="762"/>
    </row>
    <row r="162" spans="1:10" ht="12.75" hidden="1">
      <c r="A162" s="762"/>
      <c r="B162" s="762"/>
      <c r="C162" s="762"/>
      <c r="D162" s="762"/>
      <c r="E162" s="762"/>
      <c r="F162" s="762"/>
      <c r="G162" s="328"/>
      <c r="H162" s="762"/>
      <c r="I162" s="762"/>
      <c r="J162" s="762"/>
    </row>
    <row r="163" spans="1:10" ht="12.75" hidden="1">
      <c r="A163" s="762"/>
      <c r="B163" s="762"/>
      <c r="C163" s="762"/>
      <c r="D163" s="762"/>
      <c r="E163" s="762"/>
      <c r="F163" s="762"/>
      <c r="G163" s="328"/>
      <c r="H163" s="762"/>
      <c r="I163" s="762"/>
      <c r="J163" s="762"/>
    </row>
    <row r="164" spans="1:10" ht="12.75" hidden="1">
      <c r="A164" s="762"/>
      <c r="B164" s="762"/>
      <c r="C164" s="762"/>
      <c r="D164" s="762"/>
      <c r="E164" s="762"/>
      <c r="F164" s="762"/>
      <c r="G164" s="328"/>
      <c r="H164" s="762"/>
      <c r="I164" s="762"/>
      <c r="J164" s="762"/>
    </row>
    <row r="165" spans="1:10" ht="12.75" hidden="1">
      <c r="A165" s="762"/>
      <c r="B165" s="762"/>
      <c r="C165" s="762"/>
      <c r="D165" s="762"/>
      <c r="E165" s="762"/>
      <c r="F165" s="762"/>
      <c r="G165" s="328"/>
      <c r="H165" s="762"/>
      <c r="I165" s="762"/>
      <c r="J165" s="762"/>
    </row>
    <row r="166" spans="1:10" ht="12.75" hidden="1">
      <c r="A166" s="762"/>
      <c r="B166" s="762"/>
      <c r="C166" s="762"/>
      <c r="D166" s="762"/>
      <c r="E166" s="762"/>
      <c r="F166" s="762"/>
      <c r="G166" s="328"/>
      <c r="H166" s="762"/>
      <c r="I166" s="762"/>
      <c r="J166" s="762"/>
    </row>
    <row r="167" spans="1:10" ht="12.75" hidden="1">
      <c r="A167" s="762"/>
      <c r="B167" s="762"/>
      <c r="C167" s="762"/>
      <c r="D167" s="762"/>
      <c r="E167" s="762"/>
      <c r="F167" s="762"/>
      <c r="G167" s="328"/>
      <c r="H167" s="762"/>
      <c r="I167" s="762"/>
      <c r="J167" s="762"/>
    </row>
    <row r="168" spans="1:10" ht="12.75" hidden="1">
      <c r="A168" s="762"/>
      <c r="B168" s="762"/>
      <c r="C168" s="762"/>
      <c r="D168" s="762"/>
      <c r="E168" s="762"/>
      <c r="F168" s="762"/>
      <c r="G168" s="328"/>
      <c r="H168" s="762"/>
      <c r="I168" s="762"/>
      <c r="J168" s="762"/>
    </row>
    <row r="169" spans="1:10" ht="12.75" hidden="1">
      <c r="A169" s="762"/>
      <c r="B169" s="762"/>
      <c r="C169" s="762"/>
      <c r="D169" s="762"/>
      <c r="E169" s="762"/>
      <c r="F169" s="762"/>
      <c r="G169" s="328"/>
      <c r="H169" s="762"/>
      <c r="I169" s="762"/>
      <c r="J169" s="762"/>
    </row>
    <row r="170" spans="1:10" ht="12.75" hidden="1">
      <c r="A170" s="762"/>
      <c r="B170" s="762"/>
      <c r="C170" s="762"/>
      <c r="D170" s="762"/>
      <c r="E170" s="762"/>
      <c r="F170" s="762"/>
      <c r="G170" s="328"/>
      <c r="H170" s="762"/>
      <c r="I170" s="762"/>
      <c r="J170" s="762"/>
    </row>
    <row r="171" spans="1:10" ht="12.75" hidden="1">
      <c r="A171" s="762"/>
      <c r="B171" s="762"/>
      <c r="C171" s="762"/>
      <c r="D171" s="762"/>
      <c r="E171" s="762"/>
      <c r="F171" s="762"/>
      <c r="G171" s="328"/>
      <c r="H171" s="762"/>
      <c r="I171" s="762"/>
      <c r="J171" s="762"/>
    </row>
    <row r="172" spans="1:10" ht="12.75" hidden="1">
      <c r="A172" s="762"/>
      <c r="B172" s="762"/>
      <c r="C172" s="762"/>
      <c r="D172" s="762"/>
      <c r="E172" s="762"/>
      <c r="F172" s="762"/>
      <c r="G172" s="328"/>
      <c r="H172" s="762"/>
      <c r="I172" s="762"/>
      <c r="J172" s="762"/>
    </row>
    <row r="173" spans="1:10" ht="12.75" hidden="1">
      <c r="A173" s="762"/>
      <c r="B173" s="762"/>
      <c r="C173" s="762"/>
      <c r="D173" s="762"/>
      <c r="E173" s="762"/>
      <c r="F173" s="762"/>
      <c r="G173" s="328"/>
      <c r="H173" s="762"/>
      <c r="I173" s="762"/>
      <c r="J173" s="762"/>
    </row>
    <row r="174" spans="1:10" ht="12.75" hidden="1">
      <c r="A174" s="762"/>
      <c r="B174" s="762"/>
      <c r="C174" s="762"/>
      <c r="D174" s="762"/>
      <c r="E174" s="762"/>
      <c r="F174" s="762"/>
      <c r="G174" s="328"/>
      <c r="H174" s="762"/>
      <c r="I174" s="762"/>
      <c r="J174" s="762"/>
    </row>
    <row r="175" spans="1:10" ht="12.75" hidden="1">
      <c r="A175" s="762"/>
      <c r="B175" s="762"/>
      <c r="C175" s="762"/>
      <c r="D175" s="762"/>
      <c r="E175" s="762"/>
      <c r="F175" s="762"/>
      <c r="G175" s="328"/>
      <c r="H175" s="762"/>
      <c r="I175" s="762"/>
      <c r="J175" s="762"/>
    </row>
    <row r="176" spans="1:10" ht="12.75" hidden="1">
      <c r="A176" s="762"/>
      <c r="B176" s="762"/>
      <c r="C176" s="762"/>
      <c r="D176" s="762"/>
      <c r="E176" s="762"/>
      <c r="F176" s="762"/>
      <c r="G176" s="328"/>
      <c r="H176" s="762"/>
      <c r="I176" s="762"/>
      <c r="J176" s="762"/>
    </row>
    <row r="177" spans="1:10" ht="12.75" hidden="1">
      <c r="A177" s="762"/>
      <c r="B177" s="762"/>
      <c r="C177" s="762"/>
      <c r="D177" s="762"/>
      <c r="E177" s="762"/>
      <c r="F177" s="762"/>
      <c r="G177" s="328"/>
      <c r="H177" s="762"/>
      <c r="I177" s="762"/>
      <c r="J177" s="762"/>
    </row>
    <row r="178" spans="1:10" ht="12.75" hidden="1">
      <c r="A178" s="762"/>
      <c r="B178" s="762"/>
      <c r="C178" s="762"/>
      <c r="D178" s="762"/>
      <c r="E178" s="762"/>
      <c r="F178" s="762"/>
      <c r="G178" s="328"/>
      <c r="H178" s="762"/>
      <c r="I178" s="762"/>
      <c r="J178" s="762"/>
    </row>
    <row r="179" spans="1:10" ht="12.75" hidden="1">
      <c r="A179" s="762"/>
      <c r="B179" s="762"/>
      <c r="C179" s="762"/>
      <c r="D179" s="762"/>
      <c r="E179" s="762"/>
      <c r="F179" s="762"/>
      <c r="G179" s="328"/>
      <c r="H179" s="762"/>
      <c r="I179" s="762"/>
      <c r="J179" s="762"/>
    </row>
    <row r="180" spans="1:10" ht="12.75" hidden="1">
      <c r="A180" s="762"/>
      <c r="B180" s="762"/>
      <c r="C180" s="762"/>
      <c r="D180" s="762"/>
      <c r="E180" s="762"/>
      <c r="F180" s="762"/>
      <c r="G180" s="328"/>
      <c r="H180" s="762"/>
      <c r="I180" s="762"/>
      <c r="J180" s="762"/>
    </row>
    <row r="181" spans="1:10" ht="12.75" hidden="1">
      <c r="A181" s="762"/>
      <c r="B181" s="762"/>
      <c r="C181" s="762"/>
      <c r="D181" s="762"/>
      <c r="E181" s="762"/>
      <c r="F181" s="762"/>
      <c r="G181" s="328"/>
      <c r="H181" s="762"/>
      <c r="I181" s="762"/>
      <c r="J181" s="762"/>
    </row>
    <row r="182" spans="1:10" ht="12.75" hidden="1">
      <c r="A182" s="762"/>
      <c r="B182" s="762"/>
      <c r="C182" s="762"/>
      <c r="D182" s="762"/>
      <c r="E182" s="762"/>
      <c r="F182" s="762"/>
      <c r="G182" s="328"/>
      <c r="H182" s="762"/>
      <c r="I182" s="762"/>
      <c r="J182" s="762"/>
    </row>
    <row r="183" spans="1:10" ht="12.75" hidden="1">
      <c r="A183" s="762"/>
      <c r="B183" s="762"/>
      <c r="C183" s="762"/>
      <c r="D183" s="762"/>
      <c r="E183" s="762"/>
      <c r="F183" s="762"/>
      <c r="G183" s="328"/>
      <c r="H183" s="762"/>
      <c r="I183" s="762"/>
      <c r="J183" s="762"/>
    </row>
    <row r="184" spans="1:10" ht="12.75" hidden="1">
      <c r="A184" s="762"/>
      <c r="B184" s="762"/>
      <c r="C184" s="762"/>
      <c r="D184" s="762"/>
      <c r="E184" s="762"/>
      <c r="F184" s="762"/>
      <c r="G184" s="328"/>
      <c r="H184" s="762"/>
      <c r="I184" s="762"/>
      <c r="J184" s="762"/>
    </row>
    <row r="185" spans="1:10" ht="12.75" hidden="1">
      <c r="A185" s="762"/>
      <c r="B185" s="762"/>
      <c r="C185" s="762"/>
      <c r="D185" s="762"/>
      <c r="E185" s="762"/>
      <c r="F185" s="762"/>
      <c r="G185" s="328"/>
      <c r="H185" s="762"/>
      <c r="I185" s="762"/>
      <c r="J185" s="762"/>
    </row>
    <row r="186" spans="1:10" ht="12.75" hidden="1">
      <c r="A186" s="762"/>
      <c r="B186" s="762"/>
      <c r="C186" s="762"/>
      <c r="D186" s="762"/>
      <c r="E186" s="762"/>
      <c r="F186" s="762"/>
      <c r="G186" s="328"/>
      <c r="H186" s="762"/>
      <c r="I186" s="762"/>
      <c r="J186" s="762"/>
    </row>
    <row r="187" spans="1:10" ht="12.75" hidden="1">
      <c r="A187" s="762"/>
      <c r="B187" s="762"/>
      <c r="C187" s="762"/>
      <c r="D187" s="762"/>
      <c r="E187" s="762"/>
      <c r="F187" s="762"/>
      <c r="G187" s="328"/>
      <c r="H187" s="762"/>
      <c r="I187" s="762"/>
      <c r="J187" s="762"/>
    </row>
    <row r="188" spans="1:10" ht="12.75" hidden="1">
      <c r="A188" s="762"/>
      <c r="B188" s="762"/>
      <c r="C188" s="762"/>
      <c r="D188" s="762"/>
      <c r="E188" s="762"/>
      <c r="F188" s="762"/>
      <c r="G188" s="328"/>
      <c r="H188" s="762"/>
      <c r="I188" s="762"/>
      <c r="J188" s="762"/>
    </row>
    <row r="189" spans="1:10" ht="12.75" hidden="1">
      <c r="A189" s="762"/>
      <c r="B189" s="762"/>
      <c r="C189" s="762"/>
      <c r="D189" s="762"/>
      <c r="E189" s="762"/>
      <c r="F189" s="762"/>
      <c r="G189" s="328"/>
      <c r="H189" s="762"/>
      <c r="I189" s="762"/>
      <c r="J189" s="762"/>
    </row>
    <row r="190" spans="1:10" ht="12.75" hidden="1">
      <c r="A190" s="762"/>
      <c r="B190" s="762"/>
      <c r="C190" s="762"/>
      <c r="D190" s="762"/>
      <c r="E190" s="762"/>
      <c r="F190" s="762"/>
      <c r="G190" s="328"/>
      <c r="H190" s="762"/>
      <c r="I190" s="762"/>
      <c r="J190" s="762"/>
    </row>
    <row r="191" spans="1:10" ht="12.75" hidden="1">
      <c r="A191" s="762"/>
      <c r="B191" s="762"/>
      <c r="C191" s="762"/>
      <c r="D191" s="762"/>
      <c r="E191" s="762"/>
      <c r="F191" s="762"/>
      <c r="G191" s="328"/>
      <c r="H191" s="762"/>
      <c r="I191" s="762"/>
      <c r="J191" s="762"/>
    </row>
    <row r="192" spans="1:10" ht="12.75" hidden="1">
      <c r="A192" s="762"/>
      <c r="B192" s="762"/>
      <c r="C192" s="762"/>
      <c r="D192" s="762"/>
      <c r="E192" s="762"/>
      <c r="F192" s="762"/>
      <c r="G192" s="328"/>
      <c r="H192" s="762"/>
      <c r="I192" s="762"/>
      <c r="J192" s="762"/>
    </row>
    <row r="193" spans="1:10" ht="12.75" hidden="1">
      <c r="A193" s="762"/>
      <c r="B193" s="762"/>
      <c r="C193" s="762"/>
      <c r="D193" s="762"/>
      <c r="E193" s="762"/>
      <c r="F193" s="762"/>
      <c r="G193" s="328"/>
      <c r="H193" s="762"/>
      <c r="I193" s="762"/>
      <c r="J193" s="762"/>
    </row>
    <row r="194" spans="1:10" ht="12.75" hidden="1">
      <c r="A194" s="762"/>
      <c r="B194" s="762"/>
      <c r="C194" s="762"/>
      <c r="D194" s="762"/>
      <c r="E194" s="762"/>
      <c r="F194" s="762"/>
      <c r="G194" s="328"/>
      <c r="H194" s="762"/>
      <c r="I194" s="762"/>
      <c r="J194" s="762"/>
    </row>
    <row r="195" spans="1:10" ht="12.75" hidden="1">
      <c r="A195" s="762"/>
      <c r="B195" s="762"/>
      <c r="C195" s="762"/>
      <c r="D195" s="762"/>
      <c r="E195" s="762"/>
      <c r="F195" s="762"/>
      <c r="G195" s="328"/>
      <c r="H195" s="762"/>
      <c r="I195" s="762"/>
      <c r="J195" s="762"/>
    </row>
    <row r="196" spans="1:10" ht="12.75" hidden="1">
      <c r="A196" s="762"/>
      <c r="B196" s="762"/>
      <c r="C196" s="762"/>
      <c r="D196" s="762"/>
      <c r="E196" s="762"/>
      <c r="F196" s="762"/>
      <c r="G196" s="328"/>
      <c r="H196" s="762"/>
      <c r="I196" s="762"/>
      <c r="J196" s="762"/>
    </row>
    <row r="197" spans="1:10" ht="12.75" hidden="1">
      <c r="A197" s="762"/>
      <c r="B197" s="762"/>
      <c r="C197" s="762"/>
      <c r="D197" s="762"/>
      <c r="E197" s="762"/>
      <c r="F197" s="762"/>
      <c r="G197" s="328"/>
      <c r="H197" s="762"/>
      <c r="I197" s="762"/>
      <c r="J197" s="762"/>
    </row>
    <row r="198" spans="1:10" ht="12.75" hidden="1">
      <c r="A198" s="762"/>
      <c r="B198" s="762"/>
      <c r="C198" s="762"/>
      <c r="D198" s="762"/>
      <c r="E198" s="762"/>
      <c r="F198" s="762"/>
      <c r="G198" s="328"/>
      <c r="H198" s="762"/>
      <c r="I198" s="762"/>
      <c r="J198" s="762"/>
    </row>
    <row r="199" spans="1:10" ht="12.75" hidden="1">
      <c r="A199" s="762"/>
      <c r="B199" s="762"/>
      <c r="C199" s="762"/>
      <c r="D199" s="762"/>
      <c r="E199" s="762"/>
      <c r="F199" s="762"/>
      <c r="G199" s="328"/>
      <c r="H199" s="762"/>
      <c r="I199" s="762"/>
      <c r="J199" s="762"/>
    </row>
    <row r="200" spans="1:10" ht="12.75" hidden="1">
      <c r="A200" s="762"/>
      <c r="B200" s="762"/>
      <c r="C200" s="762"/>
      <c r="D200" s="762"/>
      <c r="E200" s="762"/>
      <c r="F200" s="762"/>
      <c r="G200" s="328"/>
      <c r="H200" s="762"/>
      <c r="I200" s="762"/>
      <c r="J200" s="762"/>
    </row>
    <row r="201" spans="1:10" ht="12.75" hidden="1">
      <c r="A201" s="762"/>
      <c r="B201" s="762"/>
      <c r="C201" s="762"/>
      <c r="D201" s="762"/>
      <c r="E201" s="762"/>
      <c r="F201" s="762"/>
      <c r="G201" s="328"/>
      <c r="H201" s="762"/>
      <c r="I201" s="762"/>
      <c r="J201" s="762"/>
    </row>
    <row r="202" spans="1:10" ht="12.75" hidden="1">
      <c r="A202" s="762"/>
      <c r="B202" s="762"/>
      <c r="C202" s="762"/>
      <c r="D202" s="762"/>
      <c r="E202" s="762"/>
      <c r="F202" s="762"/>
      <c r="G202" s="328"/>
      <c r="H202" s="762"/>
      <c r="I202" s="762"/>
      <c r="J202" s="762"/>
    </row>
    <row r="203" spans="1:10" ht="12.75" hidden="1">
      <c r="A203" s="762"/>
      <c r="B203" s="762"/>
      <c r="C203" s="762"/>
      <c r="D203" s="762"/>
      <c r="E203" s="762"/>
      <c r="F203" s="762"/>
      <c r="G203" s="328"/>
      <c r="H203" s="762"/>
      <c r="I203" s="762"/>
      <c r="J203" s="762"/>
    </row>
    <row r="204" spans="1:10" ht="12.75" hidden="1">
      <c r="A204" s="762"/>
      <c r="B204" s="762"/>
      <c r="C204" s="762"/>
      <c r="D204" s="762"/>
      <c r="E204" s="762"/>
      <c r="F204" s="762"/>
      <c r="G204" s="328"/>
      <c r="H204" s="762"/>
      <c r="I204" s="762"/>
      <c r="J204" s="762"/>
    </row>
    <row r="205" spans="1:10" ht="12.75" hidden="1">
      <c r="A205" s="762"/>
      <c r="B205" s="762"/>
      <c r="C205" s="762"/>
      <c r="D205" s="762"/>
      <c r="E205" s="762"/>
      <c r="F205" s="762"/>
      <c r="G205" s="328"/>
      <c r="H205" s="762"/>
      <c r="I205" s="762"/>
      <c r="J205" s="762"/>
    </row>
    <row r="206" spans="1:10" ht="12.75" hidden="1">
      <c r="A206" s="762"/>
      <c r="B206" s="762"/>
      <c r="C206" s="762"/>
      <c r="D206" s="762"/>
      <c r="E206" s="762"/>
      <c r="F206" s="762"/>
      <c r="G206" s="328"/>
      <c r="H206" s="762"/>
      <c r="I206" s="762"/>
      <c r="J206" s="762"/>
    </row>
    <row r="207" spans="1:10" ht="12.75" hidden="1">
      <c r="A207" s="762"/>
      <c r="B207" s="762"/>
      <c r="C207" s="762"/>
      <c r="D207" s="762"/>
      <c r="E207" s="762"/>
      <c r="F207" s="762"/>
      <c r="G207" s="328"/>
      <c r="H207" s="762"/>
      <c r="I207" s="762"/>
      <c r="J207" s="762"/>
    </row>
    <row r="208" spans="1:10" ht="12.75" hidden="1">
      <c r="A208" s="762"/>
      <c r="B208" s="762"/>
      <c r="C208" s="762"/>
      <c r="D208" s="762"/>
      <c r="E208" s="762"/>
      <c r="F208" s="762"/>
      <c r="G208" s="328"/>
      <c r="H208" s="762"/>
      <c r="I208" s="762"/>
      <c r="J208" s="762"/>
    </row>
    <row r="209" spans="1:10" ht="12.75" hidden="1">
      <c r="A209" s="762"/>
      <c r="B209" s="762"/>
      <c r="C209" s="762"/>
      <c r="D209" s="762"/>
      <c r="E209" s="762"/>
      <c r="F209" s="762"/>
      <c r="G209" s="328"/>
      <c r="H209" s="762"/>
      <c r="I209" s="762"/>
      <c r="J209" s="762"/>
    </row>
    <row r="210" spans="1:10" ht="12.75" hidden="1">
      <c r="A210" s="762"/>
      <c r="B210" s="762"/>
      <c r="C210" s="762"/>
      <c r="D210" s="762"/>
      <c r="E210" s="762"/>
      <c r="F210" s="762"/>
      <c r="G210" s="328"/>
      <c r="H210" s="762"/>
      <c r="I210" s="762"/>
      <c r="J210" s="762"/>
    </row>
    <row r="211" spans="1:10" ht="12.75" hidden="1">
      <c r="A211" s="762"/>
      <c r="B211" s="762"/>
      <c r="C211" s="762"/>
      <c r="D211" s="762"/>
      <c r="E211" s="762"/>
      <c r="F211" s="762"/>
      <c r="G211" s="328"/>
      <c r="H211" s="762"/>
      <c r="I211" s="762"/>
      <c r="J211" s="762"/>
    </row>
    <row r="212" spans="1:10" ht="12.75" hidden="1">
      <c r="A212" s="762"/>
      <c r="B212" s="762"/>
      <c r="C212" s="762"/>
      <c r="D212" s="762"/>
      <c r="E212" s="762"/>
      <c r="F212" s="762"/>
      <c r="G212" s="328"/>
      <c r="H212" s="762"/>
      <c r="I212" s="762"/>
      <c r="J212" s="762"/>
    </row>
    <row r="213" spans="1:10" ht="12.75" hidden="1">
      <c r="A213" s="762"/>
      <c r="B213" s="762"/>
      <c r="C213" s="762"/>
      <c r="D213" s="762"/>
      <c r="E213" s="762"/>
      <c r="F213" s="762"/>
      <c r="G213" s="328"/>
      <c r="H213" s="762"/>
      <c r="I213" s="762"/>
      <c r="J213" s="762"/>
    </row>
    <row r="214" spans="1:10" ht="12.75" hidden="1">
      <c r="A214" s="762"/>
      <c r="B214" s="762"/>
      <c r="C214" s="762"/>
      <c r="D214" s="762"/>
      <c r="E214" s="762"/>
      <c r="F214" s="762"/>
      <c r="G214" s="328"/>
      <c r="H214" s="762"/>
      <c r="I214" s="762"/>
      <c r="J214" s="762"/>
    </row>
    <row r="215" spans="1:10" ht="12.75" hidden="1">
      <c r="A215" s="762"/>
      <c r="B215" s="762"/>
      <c r="C215" s="762"/>
      <c r="D215" s="762"/>
      <c r="E215" s="762"/>
      <c r="F215" s="762"/>
      <c r="G215" s="328"/>
      <c r="H215" s="762"/>
      <c r="I215" s="762"/>
      <c r="J215" s="762"/>
    </row>
    <row r="216" spans="1:10" ht="12.75" hidden="1">
      <c r="A216" s="762"/>
      <c r="B216" s="762"/>
      <c r="C216" s="762"/>
      <c r="D216" s="762"/>
      <c r="E216" s="762"/>
      <c r="F216" s="762"/>
      <c r="G216" s="328"/>
      <c r="H216" s="762"/>
      <c r="I216" s="762"/>
      <c r="J216" s="762"/>
    </row>
    <row r="217" spans="1:10" ht="12.75" hidden="1">
      <c r="A217" s="762"/>
      <c r="B217" s="762"/>
      <c r="C217" s="762"/>
      <c r="D217" s="762"/>
      <c r="E217" s="762"/>
      <c r="F217" s="762"/>
      <c r="G217" s="328"/>
      <c r="H217" s="762"/>
      <c r="I217" s="762"/>
      <c r="J217" s="762"/>
    </row>
    <row r="218" spans="1:10" ht="12.75" hidden="1">
      <c r="A218" s="762"/>
      <c r="B218" s="762"/>
      <c r="C218" s="762"/>
      <c r="D218" s="762"/>
      <c r="E218" s="762"/>
      <c r="F218" s="762"/>
      <c r="G218" s="328"/>
      <c r="H218" s="762"/>
      <c r="I218" s="762"/>
      <c r="J218" s="762"/>
    </row>
    <row r="219" spans="1:10" ht="12.75" hidden="1">
      <c r="A219" s="762"/>
      <c r="B219" s="762"/>
      <c r="C219" s="762"/>
      <c r="D219" s="762"/>
      <c r="E219" s="762"/>
      <c r="F219" s="762"/>
      <c r="G219" s="328"/>
      <c r="H219" s="762"/>
      <c r="I219" s="762"/>
      <c r="J219" s="762"/>
    </row>
    <row r="220" spans="1:10" ht="12.75" hidden="1">
      <c r="A220" s="762"/>
      <c r="B220" s="762"/>
      <c r="C220" s="762"/>
      <c r="D220" s="762"/>
      <c r="E220" s="762"/>
      <c r="F220" s="762"/>
      <c r="G220" s="328"/>
      <c r="H220" s="762"/>
      <c r="I220" s="762"/>
      <c r="J220" s="762"/>
    </row>
    <row r="221" spans="1:10" ht="12.75" hidden="1">
      <c r="A221" s="762"/>
      <c r="B221" s="762"/>
      <c r="C221" s="762"/>
      <c r="D221" s="762"/>
      <c r="E221" s="762"/>
      <c r="F221" s="762"/>
      <c r="G221" s="328"/>
      <c r="H221" s="762"/>
      <c r="I221" s="762"/>
      <c r="J221" s="762"/>
    </row>
    <row r="222" spans="1:10" ht="12.75" hidden="1">
      <c r="A222" s="762"/>
      <c r="B222" s="762"/>
      <c r="C222" s="762"/>
      <c r="D222" s="762"/>
      <c r="E222" s="762"/>
      <c r="F222" s="762"/>
      <c r="G222" s="328"/>
      <c r="H222" s="762"/>
      <c r="I222" s="762"/>
      <c r="J222" s="762"/>
    </row>
    <row r="223" spans="1:10" ht="12.75" hidden="1">
      <c r="A223" s="762"/>
      <c r="B223" s="762"/>
      <c r="C223" s="762"/>
      <c r="D223" s="762"/>
      <c r="E223" s="762"/>
      <c r="F223" s="762"/>
      <c r="G223" s="328"/>
      <c r="H223" s="762"/>
      <c r="I223" s="762"/>
      <c r="J223" s="762"/>
    </row>
    <row r="224" spans="1:10" ht="12.75" hidden="1">
      <c r="A224" s="762"/>
      <c r="B224" s="762"/>
      <c r="C224" s="762"/>
      <c r="D224" s="762"/>
      <c r="E224" s="762"/>
      <c r="F224" s="762"/>
      <c r="G224" s="328"/>
      <c r="H224" s="762"/>
      <c r="I224" s="762"/>
      <c r="J224" s="762"/>
    </row>
    <row r="225" spans="1:10" ht="12.75" hidden="1">
      <c r="A225" s="762"/>
      <c r="B225" s="762"/>
      <c r="C225" s="762"/>
      <c r="D225" s="762"/>
      <c r="E225" s="762"/>
      <c r="F225" s="762"/>
      <c r="G225" s="328"/>
      <c r="H225" s="762"/>
      <c r="I225" s="762"/>
      <c r="J225" s="762"/>
    </row>
    <row r="226" spans="1:10" ht="12.75" hidden="1">
      <c r="A226" s="762"/>
      <c r="B226" s="762"/>
      <c r="C226" s="762"/>
      <c r="D226" s="762"/>
      <c r="E226" s="762"/>
      <c r="F226" s="762"/>
      <c r="G226" s="328"/>
      <c r="H226" s="762"/>
      <c r="I226" s="762"/>
      <c r="J226" s="762"/>
    </row>
    <row r="227" spans="1:10" ht="12.75" hidden="1">
      <c r="A227" s="762"/>
      <c r="B227" s="762"/>
      <c r="C227" s="762"/>
      <c r="D227" s="762"/>
      <c r="E227" s="762"/>
      <c r="F227" s="762"/>
      <c r="G227" s="328"/>
      <c r="H227" s="762"/>
      <c r="I227" s="762"/>
      <c r="J227" s="762"/>
    </row>
    <row r="228" spans="1:10" ht="12.75" hidden="1">
      <c r="A228" s="762"/>
      <c r="B228" s="762"/>
      <c r="C228" s="762"/>
      <c r="D228" s="762"/>
      <c r="E228" s="762"/>
      <c r="F228" s="762"/>
      <c r="G228" s="328"/>
      <c r="H228" s="762"/>
      <c r="I228" s="762"/>
      <c r="J228" s="762"/>
    </row>
    <row r="229" spans="1:10" ht="12.75" hidden="1">
      <c r="A229" s="762"/>
      <c r="B229" s="762"/>
      <c r="C229" s="762"/>
      <c r="D229" s="762"/>
      <c r="E229" s="762"/>
      <c r="F229" s="762"/>
      <c r="G229" s="328"/>
      <c r="H229" s="762"/>
      <c r="I229" s="762"/>
      <c r="J229" s="762"/>
    </row>
    <row r="230" spans="1:10" ht="12.75" hidden="1">
      <c r="A230" s="762"/>
      <c r="B230" s="762"/>
      <c r="C230" s="762"/>
      <c r="D230" s="762"/>
      <c r="E230" s="762"/>
      <c r="F230" s="762"/>
      <c r="G230" s="328"/>
      <c r="H230" s="762"/>
      <c r="I230" s="762"/>
      <c r="J230" s="762"/>
    </row>
    <row r="231" spans="1:10" ht="12.75" hidden="1">
      <c r="A231" s="762"/>
      <c r="B231" s="762"/>
      <c r="C231" s="762"/>
      <c r="D231" s="762"/>
      <c r="E231" s="762"/>
      <c r="F231" s="762"/>
      <c r="G231" s="328"/>
      <c r="H231" s="762"/>
      <c r="I231" s="762"/>
      <c r="J231" s="762"/>
    </row>
    <row r="232" spans="1:10" ht="12.75" hidden="1">
      <c r="A232" s="762"/>
      <c r="B232" s="762"/>
      <c r="C232" s="762"/>
      <c r="D232" s="762"/>
      <c r="E232" s="762"/>
      <c r="F232" s="762"/>
      <c r="G232" s="328"/>
      <c r="H232" s="762"/>
      <c r="I232" s="762"/>
      <c r="J232" s="762"/>
    </row>
    <row r="233" spans="1:10" ht="12.75" hidden="1">
      <c r="A233" s="762"/>
      <c r="B233" s="762"/>
      <c r="C233" s="762"/>
      <c r="D233" s="762"/>
      <c r="E233" s="762"/>
      <c r="F233" s="762"/>
      <c r="G233" s="328"/>
      <c r="H233" s="762"/>
      <c r="I233" s="762"/>
      <c r="J233" s="762"/>
    </row>
    <row r="234" spans="1:10" ht="12.75" hidden="1">
      <c r="A234" s="762"/>
      <c r="B234" s="762"/>
      <c r="C234" s="762"/>
      <c r="D234" s="762"/>
      <c r="E234" s="762"/>
      <c r="F234" s="762"/>
      <c r="G234" s="328"/>
      <c r="H234" s="762"/>
      <c r="I234" s="762"/>
      <c r="J234" s="762"/>
    </row>
    <row r="235" spans="1:10" ht="12.75" hidden="1">
      <c r="A235" s="762"/>
      <c r="B235" s="762"/>
      <c r="C235" s="762"/>
      <c r="D235" s="762"/>
      <c r="E235" s="762"/>
      <c r="F235" s="762"/>
      <c r="G235" s="328"/>
      <c r="H235" s="762"/>
      <c r="I235" s="762"/>
      <c r="J235" s="762"/>
    </row>
    <row r="236" spans="1:10" ht="12.75" hidden="1">
      <c r="A236" s="762"/>
      <c r="B236" s="762"/>
      <c r="C236" s="762"/>
      <c r="D236" s="762"/>
      <c r="E236" s="762"/>
      <c r="F236" s="762"/>
      <c r="G236" s="328"/>
      <c r="H236" s="762"/>
      <c r="I236" s="762"/>
      <c r="J236" s="762"/>
    </row>
    <row r="237" spans="1:10" ht="12.75" hidden="1">
      <c r="A237" s="762"/>
      <c r="B237" s="762"/>
      <c r="C237" s="762"/>
      <c r="D237" s="762"/>
      <c r="E237" s="762"/>
      <c r="F237" s="762"/>
      <c r="G237" s="328"/>
      <c r="H237" s="762"/>
      <c r="I237" s="762"/>
      <c r="J237" s="762"/>
    </row>
    <row r="238" spans="1:10" ht="12.75" hidden="1">
      <c r="A238" s="762"/>
      <c r="B238" s="762"/>
      <c r="C238" s="762"/>
      <c r="D238" s="762"/>
      <c r="E238" s="762"/>
      <c r="F238" s="762"/>
      <c r="G238" s="328"/>
      <c r="H238" s="762"/>
      <c r="I238" s="762"/>
      <c r="J238" s="762"/>
    </row>
    <row r="239" spans="1:10" ht="12.75" hidden="1">
      <c r="A239" s="762"/>
      <c r="B239" s="762"/>
      <c r="C239" s="762"/>
      <c r="D239" s="762"/>
      <c r="E239" s="762"/>
      <c r="F239" s="762"/>
      <c r="G239" s="328"/>
      <c r="H239" s="762"/>
      <c r="I239" s="762"/>
      <c r="J239" s="762"/>
    </row>
    <row r="240" spans="1:10" ht="12.75" hidden="1">
      <c r="A240" s="762"/>
      <c r="B240" s="762"/>
      <c r="C240" s="762"/>
      <c r="D240" s="762"/>
      <c r="E240" s="762"/>
      <c r="F240" s="762"/>
      <c r="G240" s="328"/>
      <c r="H240" s="762"/>
      <c r="I240" s="762"/>
      <c r="J240" s="762"/>
    </row>
    <row r="241" spans="1:10" ht="12.75" hidden="1">
      <c r="A241" s="762"/>
      <c r="B241" s="762"/>
      <c r="C241" s="762"/>
      <c r="D241" s="762"/>
      <c r="E241" s="762"/>
      <c r="F241" s="762"/>
      <c r="G241" s="328"/>
      <c r="H241" s="762"/>
      <c r="I241" s="762"/>
      <c r="J241" s="762"/>
    </row>
    <row r="242" spans="1:10" ht="12.75" hidden="1">
      <c r="A242" s="762"/>
      <c r="B242" s="762"/>
      <c r="C242" s="762"/>
      <c r="D242" s="762"/>
      <c r="E242" s="762"/>
      <c r="F242" s="762"/>
      <c r="G242" s="328"/>
      <c r="H242" s="762"/>
      <c r="I242" s="762"/>
      <c r="J242" s="762"/>
    </row>
    <row r="243" spans="1:10" ht="12.75" hidden="1">
      <c r="A243" s="762"/>
      <c r="B243" s="762"/>
      <c r="C243" s="762"/>
      <c r="D243" s="762"/>
      <c r="E243" s="762"/>
      <c r="F243" s="762"/>
      <c r="G243" s="328"/>
      <c r="H243" s="762"/>
      <c r="I243" s="762"/>
      <c r="J243" s="762"/>
    </row>
    <row r="244" spans="1:10" ht="12.75" hidden="1">
      <c r="A244" s="762"/>
      <c r="B244" s="762"/>
      <c r="C244" s="762"/>
      <c r="D244" s="762"/>
      <c r="E244" s="762"/>
      <c r="F244" s="762"/>
      <c r="G244" s="328"/>
      <c r="H244" s="762"/>
      <c r="I244" s="762"/>
      <c r="J244" s="762"/>
    </row>
    <row r="245" spans="1:10" ht="12.75" hidden="1">
      <c r="A245" s="762"/>
      <c r="B245" s="762"/>
      <c r="C245" s="762"/>
      <c r="D245" s="762"/>
      <c r="E245" s="762"/>
      <c r="F245" s="762"/>
      <c r="G245" s="328"/>
      <c r="H245" s="762"/>
      <c r="I245" s="762"/>
      <c r="J245" s="762"/>
    </row>
    <row r="246" spans="1:10" ht="12.75" hidden="1">
      <c r="A246" s="762"/>
      <c r="B246" s="762"/>
      <c r="C246" s="762"/>
      <c r="D246" s="762"/>
      <c r="E246" s="762"/>
      <c r="F246" s="762"/>
      <c r="G246" s="328"/>
      <c r="H246" s="762"/>
      <c r="I246" s="762"/>
      <c r="J246" s="762"/>
    </row>
    <row r="247" spans="1:10" ht="12.75" hidden="1">
      <c r="A247" s="762"/>
      <c r="B247" s="762"/>
      <c r="C247" s="762"/>
      <c r="D247" s="762"/>
      <c r="E247" s="762"/>
      <c r="F247" s="762"/>
      <c r="G247" s="328"/>
      <c r="H247" s="762"/>
      <c r="I247" s="762"/>
      <c r="J247" s="762"/>
    </row>
    <row r="248" spans="1:10" ht="12.75" hidden="1">
      <c r="A248" s="762"/>
      <c r="B248" s="762"/>
      <c r="C248" s="762"/>
      <c r="D248" s="762"/>
      <c r="E248" s="762"/>
      <c r="F248" s="762"/>
      <c r="G248" s="328"/>
      <c r="H248" s="762"/>
      <c r="I248" s="762"/>
      <c r="J248" s="762"/>
    </row>
    <row r="249" spans="1:10" ht="12.75" hidden="1">
      <c r="A249" s="762"/>
      <c r="B249" s="762"/>
      <c r="C249" s="762"/>
      <c r="D249" s="762"/>
      <c r="E249" s="762"/>
      <c r="F249" s="762"/>
      <c r="G249" s="328"/>
      <c r="H249" s="762"/>
      <c r="I249" s="762"/>
      <c r="J249" s="762"/>
    </row>
    <row r="250" spans="1:10" ht="12.75" hidden="1">
      <c r="A250" s="762"/>
      <c r="B250" s="762"/>
      <c r="C250" s="762"/>
      <c r="D250" s="762"/>
      <c r="E250" s="762"/>
      <c r="F250" s="762"/>
      <c r="G250" s="328"/>
      <c r="H250" s="762"/>
      <c r="I250" s="762"/>
      <c r="J250" s="762"/>
    </row>
    <row r="251" spans="1:10" ht="12.75" hidden="1">
      <c r="A251" s="762"/>
      <c r="B251" s="762"/>
      <c r="C251" s="762"/>
      <c r="D251" s="762"/>
      <c r="E251" s="762"/>
      <c r="F251" s="762"/>
      <c r="G251" s="328"/>
      <c r="H251" s="762"/>
      <c r="I251" s="762"/>
      <c r="J251" s="762"/>
    </row>
    <row r="252" spans="1:10" ht="12.75" hidden="1">
      <c r="A252" s="762"/>
      <c r="B252" s="762"/>
      <c r="C252" s="762"/>
      <c r="D252" s="762"/>
      <c r="E252" s="762"/>
      <c r="F252" s="762"/>
      <c r="G252" s="328"/>
      <c r="H252" s="762"/>
      <c r="I252" s="762"/>
      <c r="J252" s="762"/>
    </row>
    <row r="253" spans="1:10" ht="12.75" hidden="1">
      <c r="A253" s="762"/>
      <c r="B253" s="762"/>
      <c r="C253" s="762"/>
      <c r="D253" s="762"/>
      <c r="E253" s="762"/>
      <c r="F253" s="762"/>
      <c r="G253" s="328"/>
      <c r="H253" s="762"/>
      <c r="I253" s="762"/>
      <c r="J253" s="762"/>
    </row>
    <row r="254" spans="1:10" ht="12.75" hidden="1">
      <c r="A254" s="762"/>
      <c r="B254" s="762"/>
      <c r="C254" s="762"/>
      <c r="D254" s="762"/>
      <c r="E254" s="762"/>
      <c r="F254" s="762"/>
      <c r="G254" s="328"/>
      <c r="H254" s="762"/>
      <c r="I254" s="762"/>
      <c r="J254" s="762"/>
    </row>
    <row r="255" spans="1:10" ht="12.75" hidden="1">
      <c r="A255" s="762"/>
      <c r="B255" s="762"/>
      <c r="C255" s="762"/>
      <c r="D255" s="762"/>
      <c r="E255" s="762"/>
      <c r="F255" s="762"/>
      <c r="G255" s="328"/>
      <c r="H255" s="762"/>
      <c r="I255" s="762"/>
      <c r="J255" s="762"/>
    </row>
    <row r="256" spans="1:10" ht="12.75" hidden="1">
      <c r="A256" s="762"/>
      <c r="B256" s="762"/>
      <c r="C256" s="762"/>
      <c r="D256" s="762"/>
      <c r="E256" s="762"/>
      <c r="F256" s="762"/>
      <c r="G256" s="328"/>
      <c r="H256" s="762"/>
      <c r="I256" s="762"/>
      <c r="J256" s="762"/>
    </row>
    <row r="257" spans="1:10" ht="12.75" hidden="1">
      <c r="A257" s="762"/>
      <c r="B257" s="762"/>
      <c r="C257" s="762"/>
      <c r="D257" s="762"/>
      <c r="E257" s="762"/>
      <c r="F257" s="762"/>
      <c r="G257" s="328"/>
      <c r="H257" s="762"/>
      <c r="I257" s="762"/>
      <c r="J257" s="762"/>
    </row>
    <row r="258" spans="1:10" ht="12.75" hidden="1">
      <c r="A258" s="762"/>
      <c r="B258" s="762"/>
      <c r="C258" s="762"/>
      <c r="D258" s="762"/>
      <c r="E258" s="762"/>
      <c r="F258" s="762"/>
      <c r="G258" s="328"/>
      <c r="H258" s="762"/>
      <c r="I258" s="762"/>
      <c r="J258" s="762"/>
    </row>
    <row r="259" spans="1:10" ht="12.75" hidden="1">
      <c r="A259" s="762"/>
      <c r="B259" s="762"/>
      <c r="C259" s="762"/>
      <c r="D259" s="762"/>
      <c r="E259" s="762"/>
      <c r="F259" s="762"/>
      <c r="G259" s="328"/>
      <c r="H259" s="762"/>
      <c r="I259" s="762"/>
      <c r="J259" s="762"/>
    </row>
    <row r="260" spans="1:10" ht="12.75" hidden="1">
      <c r="A260" s="762"/>
      <c r="B260" s="762"/>
      <c r="C260" s="762"/>
      <c r="D260" s="762"/>
      <c r="E260" s="762"/>
      <c r="F260" s="762"/>
      <c r="G260" s="328"/>
      <c r="H260" s="762"/>
      <c r="I260" s="762"/>
      <c r="J260" s="762"/>
    </row>
    <row r="261" spans="1:10" ht="12.75" hidden="1">
      <c r="A261" s="762"/>
      <c r="B261" s="762"/>
      <c r="C261" s="762"/>
      <c r="D261" s="762"/>
      <c r="E261" s="762"/>
      <c r="F261" s="762"/>
      <c r="G261" s="328"/>
      <c r="H261" s="762"/>
      <c r="I261" s="762"/>
      <c r="J261" s="762"/>
    </row>
    <row r="262" spans="1:10" ht="12.75" hidden="1">
      <c r="A262" s="762"/>
      <c r="B262" s="762"/>
      <c r="C262" s="762"/>
      <c r="D262" s="762"/>
      <c r="E262" s="762"/>
      <c r="F262" s="762"/>
      <c r="G262" s="328"/>
      <c r="H262" s="762"/>
      <c r="I262" s="762"/>
      <c r="J262" s="762"/>
    </row>
    <row r="263" spans="1:10" ht="12.75" hidden="1">
      <c r="A263" s="762"/>
      <c r="B263" s="762"/>
      <c r="C263" s="762"/>
      <c r="D263" s="762"/>
      <c r="E263" s="762"/>
      <c r="F263" s="762"/>
      <c r="G263" s="328"/>
      <c r="H263" s="762"/>
      <c r="I263" s="762"/>
      <c r="J263" s="762"/>
    </row>
  </sheetData>
  <sheetProtection/>
  <mergeCells count="720">
    <mergeCell ref="A17:C17"/>
    <mergeCell ref="D17:F17"/>
    <mergeCell ref="H17:J17"/>
    <mergeCell ref="H9:J9"/>
    <mergeCell ref="D18:F18"/>
    <mergeCell ref="H18:J18"/>
    <mergeCell ref="A10:K10"/>
    <mergeCell ref="H23:J23"/>
    <mergeCell ref="A21:C23"/>
    <mergeCell ref="H19:J19"/>
    <mergeCell ref="D20:F20"/>
    <mergeCell ref="H20:J20"/>
    <mergeCell ref="D21:F21"/>
    <mergeCell ref="H21:J21"/>
    <mergeCell ref="A18:C20"/>
    <mergeCell ref="D19:F19"/>
    <mergeCell ref="A32:C39"/>
    <mergeCell ref="D31:F31"/>
    <mergeCell ref="H31:J31"/>
    <mergeCell ref="D32:F32"/>
    <mergeCell ref="H32:J32"/>
    <mergeCell ref="A24:C31"/>
    <mergeCell ref="D24:F24"/>
    <mergeCell ref="H24:J24"/>
    <mergeCell ref="D25:F26"/>
    <mergeCell ref="H25:J26"/>
    <mergeCell ref="D40:F40"/>
    <mergeCell ref="H40:J40"/>
    <mergeCell ref="D41:F41"/>
    <mergeCell ref="H41:J41"/>
    <mergeCell ref="D39:F39"/>
    <mergeCell ref="H39:J39"/>
    <mergeCell ref="D44:F44"/>
    <mergeCell ref="H44:J44"/>
    <mergeCell ref="D45:F45"/>
    <mergeCell ref="H45:J45"/>
    <mergeCell ref="A40:C44"/>
    <mergeCell ref="H37:J38"/>
    <mergeCell ref="D42:F42"/>
    <mergeCell ref="H42:J42"/>
    <mergeCell ref="D43:F43"/>
    <mergeCell ref="H43:J43"/>
    <mergeCell ref="D46:F46"/>
    <mergeCell ref="H46:J46"/>
    <mergeCell ref="D47:F47"/>
    <mergeCell ref="H47:J47"/>
    <mergeCell ref="K27:K28"/>
    <mergeCell ref="K29:K30"/>
    <mergeCell ref="H33:J34"/>
    <mergeCell ref="D35:F36"/>
    <mergeCell ref="H35:J36"/>
    <mergeCell ref="D37:F38"/>
    <mergeCell ref="D48:F48"/>
    <mergeCell ref="H48:J48"/>
    <mergeCell ref="D49:F49"/>
    <mergeCell ref="H49:J49"/>
    <mergeCell ref="A45:C49"/>
    <mergeCell ref="D27:F28"/>
    <mergeCell ref="H27:J28"/>
    <mergeCell ref="D29:F30"/>
    <mergeCell ref="H29:J30"/>
    <mergeCell ref="D33:F34"/>
    <mergeCell ref="A50:C50"/>
    <mergeCell ref="D50:F50"/>
    <mergeCell ref="H50:J50"/>
    <mergeCell ref="A51:C51"/>
    <mergeCell ref="D51:F51"/>
    <mergeCell ref="H51:J51"/>
    <mergeCell ref="A52:C52"/>
    <mergeCell ref="D52:F52"/>
    <mergeCell ref="A53:C53"/>
    <mergeCell ref="D53:F53"/>
    <mergeCell ref="H53:J53"/>
    <mergeCell ref="G52:J52"/>
    <mergeCell ref="A54:C54"/>
    <mergeCell ref="D54:F54"/>
    <mergeCell ref="H54:J54"/>
    <mergeCell ref="A55:C55"/>
    <mergeCell ref="D55:F55"/>
    <mergeCell ref="H55:J55"/>
    <mergeCell ref="A56:C56"/>
    <mergeCell ref="D56:F56"/>
    <mergeCell ref="H56:J56"/>
    <mergeCell ref="A57:C57"/>
    <mergeCell ref="D57:F57"/>
    <mergeCell ref="H57:J57"/>
    <mergeCell ref="A58:C58"/>
    <mergeCell ref="D58:F58"/>
    <mergeCell ref="H58:J58"/>
    <mergeCell ref="A59:C59"/>
    <mergeCell ref="D59:F59"/>
    <mergeCell ref="H59:J59"/>
    <mergeCell ref="A60:C60"/>
    <mergeCell ref="D60:F60"/>
    <mergeCell ref="H60:J60"/>
    <mergeCell ref="A61:C61"/>
    <mergeCell ref="D61:F61"/>
    <mergeCell ref="H61:J61"/>
    <mergeCell ref="A62:C62"/>
    <mergeCell ref="D62:F62"/>
    <mergeCell ref="H62:J62"/>
    <mergeCell ref="A63:C63"/>
    <mergeCell ref="D63:F63"/>
    <mergeCell ref="H63:J63"/>
    <mergeCell ref="A64:C64"/>
    <mergeCell ref="D64:F64"/>
    <mergeCell ref="H64:J64"/>
    <mergeCell ref="A65:C65"/>
    <mergeCell ref="D65:F65"/>
    <mergeCell ref="H65:J65"/>
    <mergeCell ref="A66:C66"/>
    <mergeCell ref="D66:F66"/>
    <mergeCell ref="H66:J66"/>
    <mergeCell ref="A67:C67"/>
    <mergeCell ref="D67:F67"/>
    <mergeCell ref="H67:J67"/>
    <mergeCell ref="A68:C68"/>
    <mergeCell ref="D68:F68"/>
    <mergeCell ref="H68:J68"/>
    <mergeCell ref="A69:C69"/>
    <mergeCell ref="D69:F69"/>
    <mergeCell ref="H69:J69"/>
    <mergeCell ref="A70:C70"/>
    <mergeCell ref="D70:F70"/>
    <mergeCell ref="H70:J70"/>
    <mergeCell ref="A71:C71"/>
    <mergeCell ref="D71:F71"/>
    <mergeCell ref="H71:J71"/>
    <mergeCell ref="A72:C72"/>
    <mergeCell ref="D72:F72"/>
    <mergeCell ref="H72:J72"/>
    <mergeCell ref="A73:C73"/>
    <mergeCell ref="D73:F73"/>
    <mergeCell ref="H73:J73"/>
    <mergeCell ref="A74:C74"/>
    <mergeCell ref="D74:F74"/>
    <mergeCell ref="H74:J74"/>
    <mergeCell ref="A75:C75"/>
    <mergeCell ref="D75:F75"/>
    <mergeCell ref="H75:J75"/>
    <mergeCell ref="A76:C76"/>
    <mergeCell ref="D76:F76"/>
    <mergeCell ref="H76:J76"/>
    <mergeCell ref="A77:C77"/>
    <mergeCell ref="D77:F77"/>
    <mergeCell ref="H77:J77"/>
    <mergeCell ref="A78:C78"/>
    <mergeCell ref="D78:F78"/>
    <mergeCell ref="H78:J78"/>
    <mergeCell ref="A79:C79"/>
    <mergeCell ref="D79:F79"/>
    <mergeCell ref="H79:J79"/>
    <mergeCell ref="A80:C80"/>
    <mergeCell ref="D80:F80"/>
    <mergeCell ref="H80:J80"/>
    <mergeCell ref="A81:C81"/>
    <mergeCell ref="D81:F81"/>
    <mergeCell ref="H81:J81"/>
    <mergeCell ref="A82:C82"/>
    <mergeCell ref="D82:F82"/>
    <mergeCell ref="H82:J82"/>
    <mergeCell ref="A83:C83"/>
    <mergeCell ref="D83:F83"/>
    <mergeCell ref="H83:J83"/>
    <mergeCell ref="A84:C84"/>
    <mergeCell ref="D84:F84"/>
    <mergeCell ref="H84:J84"/>
    <mergeCell ref="A85:C85"/>
    <mergeCell ref="D85:F85"/>
    <mergeCell ref="H85:J85"/>
    <mergeCell ref="A86:C86"/>
    <mergeCell ref="D86:F86"/>
    <mergeCell ref="H86:J86"/>
    <mergeCell ref="A87:C87"/>
    <mergeCell ref="D87:F87"/>
    <mergeCell ref="H87:J87"/>
    <mergeCell ref="A88:C88"/>
    <mergeCell ref="D88:F88"/>
    <mergeCell ref="H88:J88"/>
    <mergeCell ref="A89:C89"/>
    <mergeCell ref="D89:F89"/>
    <mergeCell ref="H89:J89"/>
    <mergeCell ref="A90:C90"/>
    <mergeCell ref="D90:F90"/>
    <mergeCell ref="H90:J90"/>
    <mergeCell ref="A91:C91"/>
    <mergeCell ref="D91:F91"/>
    <mergeCell ref="H91:J91"/>
    <mergeCell ref="A92:C92"/>
    <mergeCell ref="D92:F92"/>
    <mergeCell ref="H92:J92"/>
    <mergeCell ref="A93:C93"/>
    <mergeCell ref="D93:F93"/>
    <mergeCell ref="H93:J93"/>
    <mergeCell ref="A94:C94"/>
    <mergeCell ref="D94:F94"/>
    <mergeCell ref="H94:J94"/>
    <mergeCell ref="A95:C95"/>
    <mergeCell ref="D95:F95"/>
    <mergeCell ref="H95:J95"/>
    <mergeCell ref="A96:C96"/>
    <mergeCell ref="D96:F96"/>
    <mergeCell ref="H96:J96"/>
    <mergeCell ref="A97:C97"/>
    <mergeCell ref="D97:F97"/>
    <mergeCell ref="H97:J97"/>
    <mergeCell ref="A98:C98"/>
    <mergeCell ref="D98:F98"/>
    <mergeCell ref="H98:J98"/>
    <mergeCell ref="A99:C99"/>
    <mergeCell ref="D99:F99"/>
    <mergeCell ref="H99:J99"/>
    <mergeCell ref="A100:C100"/>
    <mergeCell ref="D100:F100"/>
    <mergeCell ref="H100:J100"/>
    <mergeCell ref="A101:C101"/>
    <mergeCell ref="D101:F101"/>
    <mergeCell ref="H101:J101"/>
    <mergeCell ref="A102:C102"/>
    <mergeCell ref="D102:F102"/>
    <mergeCell ref="H102:J102"/>
    <mergeCell ref="A103:C103"/>
    <mergeCell ref="D103:F103"/>
    <mergeCell ref="H103:J103"/>
    <mergeCell ref="A104:C104"/>
    <mergeCell ref="D104:F104"/>
    <mergeCell ref="H104:J104"/>
    <mergeCell ref="A105:C105"/>
    <mergeCell ref="D105:F105"/>
    <mergeCell ref="H105:J105"/>
    <mergeCell ref="A106:C106"/>
    <mergeCell ref="D106:F106"/>
    <mergeCell ref="H106:J106"/>
    <mergeCell ref="A107:C107"/>
    <mergeCell ref="D107:F107"/>
    <mergeCell ref="H107:J107"/>
    <mergeCell ref="A108:C108"/>
    <mergeCell ref="D108:F108"/>
    <mergeCell ref="H108:J108"/>
    <mergeCell ref="A109:C109"/>
    <mergeCell ref="D109:F109"/>
    <mergeCell ref="H109:J109"/>
    <mergeCell ref="A110:C110"/>
    <mergeCell ref="D110:F110"/>
    <mergeCell ref="H110:J110"/>
    <mergeCell ref="A111:C111"/>
    <mergeCell ref="D111:F111"/>
    <mergeCell ref="H111:J111"/>
    <mergeCell ref="A112:C112"/>
    <mergeCell ref="D112:F112"/>
    <mergeCell ref="H112:J112"/>
    <mergeCell ref="A113:C113"/>
    <mergeCell ref="D113:F113"/>
    <mergeCell ref="H113:J113"/>
    <mergeCell ref="A114:C114"/>
    <mergeCell ref="D114:F114"/>
    <mergeCell ref="H114:J114"/>
    <mergeCell ref="A115:C115"/>
    <mergeCell ref="D115:F115"/>
    <mergeCell ref="H115:J115"/>
    <mergeCell ref="A116:C116"/>
    <mergeCell ref="D116:F116"/>
    <mergeCell ref="H116:J116"/>
    <mergeCell ref="A117:C117"/>
    <mergeCell ref="D117:F117"/>
    <mergeCell ref="H117:J117"/>
    <mergeCell ref="A118:C118"/>
    <mergeCell ref="D118:F118"/>
    <mergeCell ref="H118:J118"/>
    <mergeCell ref="A119:C119"/>
    <mergeCell ref="D119:F119"/>
    <mergeCell ref="H119:J119"/>
    <mergeCell ref="A120:C120"/>
    <mergeCell ref="D120:F120"/>
    <mergeCell ref="H120:J120"/>
    <mergeCell ref="A121:C121"/>
    <mergeCell ref="D121:F121"/>
    <mergeCell ref="H121:J121"/>
    <mergeCell ref="A122:C122"/>
    <mergeCell ref="D122:F122"/>
    <mergeCell ref="H122:J122"/>
    <mergeCell ref="A123:C123"/>
    <mergeCell ref="D123:F123"/>
    <mergeCell ref="H123:J123"/>
    <mergeCell ref="A124:C124"/>
    <mergeCell ref="D124:F124"/>
    <mergeCell ref="H124:J124"/>
    <mergeCell ref="A125:C125"/>
    <mergeCell ref="D125:F125"/>
    <mergeCell ref="H125:J125"/>
    <mergeCell ref="A126:C126"/>
    <mergeCell ref="D126:F126"/>
    <mergeCell ref="H126:J126"/>
    <mergeCell ref="A127:C127"/>
    <mergeCell ref="D127:F127"/>
    <mergeCell ref="H127:J127"/>
    <mergeCell ref="A128:C128"/>
    <mergeCell ref="D128:F128"/>
    <mergeCell ref="H128:J128"/>
    <mergeCell ref="A129:C129"/>
    <mergeCell ref="D129:F129"/>
    <mergeCell ref="H129:J129"/>
    <mergeCell ref="A130:C130"/>
    <mergeCell ref="D130:F130"/>
    <mergeCell ref="H130:J130"/>
    <mergeCell ref="A131:C131"/>
    <mergeCell ref="D131:F131"/>
    <mergeCell ref="H131:J131"/>
    <mergeCell ref="A132:C132"/>
    <mergeCell ref="D132:F132"/>
    <mergeCell ref="H132:J132"/>
    <mergeCell ref="A133:C133"/>
    <mergeCell ref="D133:F133"/>
    <mergeCell ref="H133:J133"/>
    <mergeCell ref="A134:C134"/>
    <mergeCell ref="D134:F134"/>
    <mergeCell ref="H134:J134"/>
    <mergeCell ref="A135:C135"/>
    <mergeCell ref="D135:F135"/>
    <mergeCell ref="H135:J135"/>
    <mergeCell ref="A136:C136"/>
    <mergeCell ref="D136:F136"/>
    <mergeCell ref="H136:J136"/>
    <mergeCell ref="A137:C137"/>
    <mergeCell ref="D137:F137"/>
    <mergeCell ref="H137:J137"/>
    <mergeCell ref="A138:C138"/>
    <mergeCell ref="D138:F138"/>
    <mergeCell ref="H138:J138"/>
    <mergeCell ref="A139:C139"/>
    <mergeCell ref="D139:F139"/>
    <mergeCell ref="H139:J139"/>
    <mergeCell ref="A140:C140"/>
    <mergeCell ref="D140:F140"/>
    <mergeCell ref="H140:J140"/>
    <mergeCell ref="A141:C141"/>
    <mergeCell ref="D141:F141"/>
    <mergeCell ref="H141:J141"/>
    <mergeCell ref="A142:C142"/>
    <mergeCell ref="D142:F142"/>
    <mergeCell ref="H142:J142"/>
    <mergeCell ref="A143:C143"/>
    <mergeCell ref="D143:F143"/>
    <mergeCell ref="H143:J143"/>
    <mergeCell ref="A144:C144"/>
    <mergeCell ref="D144:F144"/>
    <mergeCell ref="H144:J144"/>
    <mergeCell ref="A145:C145"/>
    <mergeCell ref="D145:F145"/>
    <mergeCell ref="H145:J145"/>
    <mergeCell ref="A146:C146"/>
    <mergeCell ref="D146:F146"/>
    <mergeCell ref="H146:J146"/>
    <mergeCell ref="A147:C147"/>
    <mergeCell ref="D147:F147"/>
    <mergeCell ref="H147:J147"/>
    <mergeCell ref="A148:C148"/>
    <mergeCell ref="D148:F148"/>
    <mergeCell ref="H148:J148"/>
    <mergeCell ref="A149:C149"/>
    <mergeCell ref="D149:F149"/>
    <mergeCell ref="H149:J149"/>
    <mergeCell ref="A150:C150"/>
    <mergeCell ref="D150:F150"/>
    <mergeCell ref="H150:J150"/>
    <mergeCell ref="A151:C151"/>
    <mergeCell ref="D151:F151"/>
    <mergeCell ref="H151:J151"/>
    <mergeCell ref="A152:C152"/>
    <mergeCell ref="D152:F152"/>
    <mergeCell ref="H152:J152"/>
    <mergeCell ref="A153:C153"/>
    <mergeCell ref="D153:F153"/>
    <mergeCell ref="H153:J153"/>
    <mergeCell ref="A154:C154"/>
    <mergeCell ref="D154:F154"/>
    <mergeCell ref="H154:J154"/>
    <mergeCell ref="A155:C155"/>
    <mergeCell ref="D155:F155"/>
    <mergeCell ref="H155:J155"/>
    <mergeCell ref="A156:C156"/>
    <mergeCell ref="D156:F156"/>
    <mergeCell ref="H156:J156"/>
    <mergeCell ref="A157:C157"/>
    <mergeCell ref="D157:F157"/>
    <mergeCell ref="H157:J157"/>
    <mergeCell ref="A158:C158"/>
    <mergeCell ref="D158:F158"/>
    <mergeCell ref="H158:J158"/>
    <mergeCell ref="A159:C159"/>
    <mergeCell ref="D159:F159"/>
    <mergeCell ref="H159:J159"/>
    <mergeCell ref="A160:C160"/>
    <mergeCell ref="D160:F160"/>
    <mergeCell ref="H160:J160"/>
    <mergeCell ref="A161:C161"/>
    <mergeCell ref="D161:F161"/>
    <mergeCell ref="H161:J161"/>
    <mergeCell ref="A162:C162"/>
    <mergeCell ref="D162:F162"/>
    <mergeCell ref="H162:J162"/>
    <mergeCell ref="A163:C163"/>
    <mergeCell ref="D163:F163"/>
    <mergeCell ref="H163:J163"/>
    <mergeCell ref="A164:C164"/>
    <mergeCell ref="D164:F164"/>
    <mergeCell ref="H164:J164"/>
    <mergeCell ref="A165:C165"/>
    <mergeCell ref="D165:F165"/>
    <mergeCell ref="H165:J165"/>
    <mergeCell ref="A166:C166"/>
    <mergeCell ref="D166:F166"/>
    <mergeCell ref="H166:J166"/>
    <mergeCell ref="A167:C167"/>
    <mergeCell ref="D167:F167"/>
    <mergeCell ref="H167:J167"/>
    <mergeCell ref="A168:C168"/>
    <mergeCell ref="D168:F168"/>
    <mergeCell ref="H168:J168"/>
    <mergeCell ref="A169:C169"/>
    <mergeCell ref="D169:F169"/>
    <mergeCell ref="H169:J169"/>
    <mergeCell ref="A170:C170"/>
    <mergeCell ref="D170:F170"/>
    <mergeCell ref="H170:J170"/>
    <mergeCell ref="A171:C171"/>
    <mergeCell ref="D171:F171"/>
    <mergeCell ref="H171:J171"/>
    <mergeCell ref="A172:C172"/>
    <mergeCell ref="D172:F172"/>
    <mergeCell ref="H172:J172"/>
    <mergeCell ref="A173:C173"/>
    <mergeCell ref="D173:F173"/>
    <mergeCell ref="H173:J173"/>
    <mergeCell ref="A174:C174"/>
    <mergeCell ref="D174:F174"/>
    <mergeCell ref="H174:J174"/>
    <mergeCell ref="A175:C175"/>
    <mergeCell ref="D175:F175"/>
    <mergeCell ref="H175:J175"/>
    <mergeCell ref="A176:C176"/>
    <mergeCell ref="D176:F176"/>
    <mergeCell ref="H176:J176"/>
    <mergeCell ref="A177:C177"/>
    <mergeCell ref="D177:F177"/>
    <mergeCell ref="H177:J177"/>
    <mergeCell ref="A178:C178"/>
    <mergeCell ref="D178:F178"/>
    <mergeCell ref="H178:J178"/>
    <mergeCell ref="A179:C179"/>
    <mergeCell ref="D179:F179"/>
    <mergeCell ref="H179:J179"/>
    <mergeCell ref="A180:C180"/>
    <mergeCell ref="D180:F180"/>
    <mergeCell ref="H180:J180"/>
    <mergeCell ref="A181:C181"/>
    <mergeCell ref="D181:F181"/>
    <mergeCell ref="H181:J181"/>
    <mergeCell ref="A182:C182"/>
    <mergeCell ref="D182:F182"/>
    <mergeCell ref="H182:J182"/>
    <mergeCell ref="A183:C183"/>
    <mergeCell ref="D183:F183"/>
    <mergeCell ref="H183:J183"/>
    <mergeCell ref="A184:C184"/>
    <mergeCell ref="D184:F184"/>
    <mergeCell ref="H184:J184"/>
    <mergeCell ref="A185:C185"/>
    <mergeCell ref="D185:F185"/>
    <mergeCell ref="H185:J185"/>
    <mergeCell ref="A186:C186"/>
    <mergeCell ref="D186:F186"/>
    <mergeCell ref="H186:J186"/>
    <mergeCell ref="A187:C187"/>
    <mergeCell ref="D187:F187"/>
    <mergeCell ref="H187:J187"/>
    <mergeCell ref="A188:C188"/>
    <mergeCell ref="D188:F188"/>
    <mergeCell ref="H188:J188"/>
    <mergeCell ref="A189:C189"/>
    <mergeCell ref="D189:F189"/>
    <mergeCell ref="H189:J189"/>
    <mergeCell ref="A190:C190"/>
    <mergeCell ref="D190:F190"/>
    <mergeCell ref="H190:J190"/>
    <mergeCell ref="A191:C191"/>
    <mergeCell ref="D191:F191"/>
    <mergeCell ref="H191:J191"/>
    <mergeCell ref="A192:C192"/>
    <mergeCell ref="D192:F192"/>
    <mergeCell ref="H192:J192"/>
    <mergeCell ref="A193:C193"/>
    <mergeCell ref="D193:F193"/>
    <mergeCell ref="H193:J193"/>
    <mergeCell ref="A194:C194"/>
    <mergeCell ref="D194:F194"/>
    <mergeCell ref="H194:J194"/>
    <mergeCell ref="A195:C195"/>
    <mergeCell ref="D195:F195"/>
    <mergeCell ref="H195:J195"/>
    <mergeCell ref="A196:C196"/>
    <mergeCell ref="D196:F196"/>
    <mergeCell ref="H196:J196"/>
    <mergeCell ref="A197:C197"/>
    <mergeCell ref="D197:F197"/>
    <mergeCell ref="H197:J197"/>
    <mergeCell ref="A198:C198"/>
    <mergeCell ref="D198:F198"/>
    <mergeCell ref="H198:J198"/>
    <mergeCell ref="A199:C199"/>
    <mergeCell ref="D199:F199"/>
    <mergeCell ref="H199:J199"/>
    <mergeCell ref="A200:C200"/>
    <mergeCell ref="D200:F200"/>
    <mergeCell ref="H200:J200"/>
    <mergeCell ref="A201:C201"/>
    <mergeCell ref="D201:F201"/>
    <mergeCell ref="H201:J201"/>
    <mergeCell ref="A202:C202"/>
    <mergeCell ref="D202:F202"/>
    <mergeCell ref="H202:J202"/>
    <mergeCell ref="A203:C203"/>
    <mergeCell ref="D203:F203"/>
    <mergeCell ref="H203:J203"/>
    <mergeCell ref="A204:C204"/>
    <mergeCell ref="D204:F204"/>
    <mergeCell ref="H204:J204"/>
    <mergeCell ref="A205:C205"/>
    <mergeCell ref="D205:F205"/>
    <mergeCell ref="H205:J205"/>
    <mergeCell ref="A206:C206"/>
    <mergeCell ref="D206:F206"/>
    <mergeCell ref="H206:J206"/>
    <mergeCell ref="A207:C207"/>
    <mergeCell ref="D207:F207"/>
    <mergeCell ref="H207:J207"/>
    <mergeCell ref="A208:C208"/>
    <mergeCell ref="D208:F208"/>
    <mergeCell ref="H208:J208"/>
    <mergeCell ref="A209:C209"/>
    <mergeCell ref="D209:F209"/>
    <mergeCell ref="H209:J209"/>
    <mergeCell ref="A210:C210"/>
    <mergeCell ref="D210:F210"/>
    <mergeCell ref="H210:J210"/>
    <mergeCell ref="A211:C211"/>
    <mergeCell ref="D211:F211"/>
    <mergeCell ref="H211:J211"/>
    <mergeCell ref="A212:C212"/>
    <mergeCell ref="D212:F212"/>
    <mergeCell ref="H212:J212"/>
    <mergeCell ref="A213:C213"/>
    <mergeCell ref="D213:F213"/>
    <mergeCell ref="H213:J213"/>
    <mergeCell ref="A214:C214"/>
    <mergeCell ref="D214:F214"/>
    <mergeCell ref="H214:J214"/>
    <mergeCell ref="A215:C215"/>
    <mergeCell ref="D215:F215"/>
    <mergeCell ref="H215:J215"/>
    <mergeCell ref="A216:C216"/>
    <mergeCell ref="D216:F216"/>
    <mergeCell ref="H216:J216"/>
    <mergeCell ref="A217:C217"/>
    <mergeCell ref="D217:F217"/>
    <mergeCell ref="H217:J217"/>
    <mergeCell ref="A218:C218"/>
    <mergeCell ref="D218:F218"/>
    <mergeCell ref="H218:J218"/>
    <mergeCell ref="A219:C219"/>
    <mergeCell ref="D219:F219"/>
    <mergeCell ref="H219:J219"/>
    <mergeCell ref="A220:C220"/>
    <mergeCell ref="D220:F220"/>
    <mergeCell ref="H220:J220"/>
    <mergeCell ref="A221:C221"/>
    <mergeCell ref="D221:F221"/>
    <mergeCell ref="H221:J221"/>
    <mergeCell ref="A222:C222"/>
    <mergeCell ref="D222:F222"/>
    <mergeCell ref="H222:J222"/>
    <mergeCell ref="A223:C223"/>
    <mergeCell ref="D223:F223"/>
    <mergeCell ref="H223:J223"/>
    <mergeCell ref="A224:C224"/>
    <mergeCell ref="D224:F224"/>
    <mergeCell ref="H224:J224"/>
    <mergeCell ref="A225:C225"/>
    <mergeCell ref="D225:F225"/>
    <mergeCell ref="H225:J225"/>
    <mergeCell ref="A226:C226"/>
    <mergeCell ref="D226:F226"/>
    <mergeCell ref="H226:J226"/>
    <mergeCell ref="A227:C227"/>
    <mergeCell ref="D227:F227"/>
    <mergeCell ref="H227:J227"/>
    <mergeCell ref="A228:C228"/>
    <mergeCell ref="D228:F228"/>
    <mergeCell ref="H228:J228"/>
    <mergeCell ref="A229:C229"/>
    <mergeCell ref="D229:F229"/>
    <mergeCell ref="H229:J229"/>
    <mergeCell ref="A230:C230"/>
    <mergeCell ref="D230:F230"/>
    <mergeCell ref="H230:J230"/>
    <mergeCell ref="A231:C231"/>
    <mergeCell ref="D231:F231"/>
    <mergeCell ref="H231:J231"/>
    <mergeCell ref="A232:C232"/>
    <mergeCell ref="D232:F232"/>
    <mergeCell ref="H232:J232"/>
    <mergeCell ref="A233:C233"/>
    <mergeCell ref="D233:F233"/>
    <mergeCell ref="H233:J233"/>
    <mergeCell ref="A234:C234"/>
    <mergeCell ref="D234:F234"/>
    <mergeCell ref="H234:J234"/>
    <mergeCell ref="A235:C235"/>
    <mergeCell ref="D235:F235"/>
    <mergeCell ref="H235:J235"/>
    <mergeCell ref="A236:C236"/>
    <mergeCell ref="D236:F236"/>
    <mergeCell ref="H236:J236"/>
    <mergeCell ref="A237:C237"/>
    <mergeCell ref="D237:F237"/>
    <mergeCell ref="H237:J237"/>
    <mergeCell ref="A238:C238"/>
    <mergeCell ref="D238:F238"/>
    <mergeCell ref="H238:J238"/>
    <mergeCell ref="A239:C239"/>
    <mergeCell ref="D239:F239"/>
    <mergeCell ref="H239:J239"/>
    <mergeCell ref="A240:C240"/>
    <mergeCell ref="D240:F240"/>
    <mergeCell ref="H240:J240"/>
    <mergeCell ref="A241:C241"/>
    <mergeCell ref="D241:F241"/>
    <mergeCell ref="H241:J241"/>
    <mergeCell ref="A242:C242"/>
    <mergeCell ref="D242:F242"/>
    <mergeCell ref="H242:J242"/>
    <mergeCell ref="A243:C243"/>
    <mergeCell ref="D243:F243"/>
    <mergeCell ref="H243:J243"/>
    <mergeCell ref="A244:C244"/>
    <mergeCell ref="D244:F244"/>
    <mergeCell ref="H244:J244"/>
    <mergeCell ref="A245:C245"/>
    <mergeCell ref="D245:F245"/>
    <mergeCell ref="H245:J245"/>
    <mergeCell ref="A246:C246"/>
    <mergeCell ref="D246:F246"/>
    <mergeCell ref="H246:J246"/>
    <mergeCell ref="A247:C247"/>
    <mergeCell ref="D247:F247"/>
    <mergeCell ref="H247:J247"/>
    <mergeCell ref="A248:C248"/>
    <mergeCell ref="D248:F248"/>
    <mergeCell ref="H248:J248"/>
    <mergeCell ref="A249:C249"/>
    <mergeCell ref="D249:F249"/>
    <mergeCell ref="H249:J249"/>
    <mergeCell ref="A250:C250"/>
    <mergeCell ref="D250:F250"/>
    <mergeCell ref="H250:J250"/>
    <mergeCell ref="A251:C251"/>
    <mergeCell ref="D251:F251"/>
    <mergeCell ref="H251:J251"/>
    <mergeCell ref="A252:C252"/>
    <mergeCell ref="D252:F252"/>
    <mergeCell ref="H252:J252"/>
    <mergeCell ref="A253:C253"/>
    <mergeCell ref="D253:F253"/>
    <mergeCell ref="H253:J253"/>
    <mergeCell ref="A254:C254"/>
    <mergeCell ref="D254:F254"/>
    <mergeCell ref="H254:J254"/>
    <mergeCell ref="A255:C255"/>
    <mergeCell ref="D255:F255"/>
    <mergeCell ref="H255:J255"/>
    <mergeCell ref="A256:C256"/>
    <mergeCell ref="D256:F256"/>
    <mergeCell ref="H256:J256"/>
    <mergeCell ref="A257:C257"/>
    <mergeCell ref="D257:F257"/>
    <mergeCell ref="H257:J257"/>
    <mergeCell ref="A258:C258"/>
    <mergeCell ref="D258:F258"/>
    <mergeCell ref="H258:J258"/>
    <mergeCell ref="A259:C259"/>
    <mergeCell ref="D259:F259"/>
    <mergeCell ref="H259:J259"/>
    <mergeCell ref="A260:C260"/>
    <mergeCell ref="D260:F260"/>
    <mergeCell ref="H260:J260"/>
    <mergeCell ref="A261:C261"/>
    <mergeCell ref="D261:F261"/>
    <mergeCell ref="H261:J261"/>
    <mergeCell ref="A262:C262"/>
    <mergeCell ref="D262:F262"/>
    <mergeCell ref="H262:J262"/>
    <mergeCell ref="A263:C263"/>
    <mergeCell ref="D263:F263"/>
    <mergeCell ref="H263:J263"/>
    <mergeCell ref="H1:K1"/>
    <mergeCell ref="H2:K2"/>
    <mergeCell ref="H3:K3"/>
    <mergeCell ref="H4:K4"/>
    <mergeCell ref="H5:K5"/>
    <mergeCell ref="H6:K6"/>
    <mergeCell ref="K25:K26"/>
    <mergeCell ref="D22:F22"/>
    <mergeCell ref="H22:J22"/>
    <mergeCell ref="D23:F23"/>
    <mergeCell ref="H7:K7"/>
    <mergeCell ref="H8:K8"/>
    <mergeCell ref="A12:K15"/>
    <mergeCell ref="A16:K16"/>
    <mergeCell ref="G18:G20"/>
    <mergeCell ref="G21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51"/>
  <sheetViews>
    <sheetView view="pageBreakPreview" zoomScaleNormal="90" zoomScaleSheetLayoutView="100" zoomScalePageLayoutView="0" workbookViewId="0" topLeftCell="A1">
      <selection activeCell="R99" sqref="R99"/>
    </sheetView>
  </sheetViews>
  <sheetFormatPr defaultColWidth="7.875" defaultRowHeight="12.75"/>
  <cols>
    <col min="1" max="1" width="2.125" style="453" customWidth="1"/>
    <col min="2" max="2" width="49.75390625" style="470" customWidth="1"/>
    <col min="3" max="3" width="43.125" style="471" hidden="1" customWidth="1"/>
    <col min="4" max="4" width="6.375" style="471" customWidth="1" collapsed="1"/>
    <col min="5" max="6" width="8.75390625" style="471" hidden="1" customWidth="1"/>
    <col min="7" max="7" width="9.75390625" style="471" hidden="1" customWidth="1"/>
    <col min="8" max="8" width="8.75390625" style="472" hidden="1" customWidth="1" collapsed="1"/>
    <col min="9" max="9" width="8.75390625" style="472" hidden="1" customWidth="1"/>
    <col min="10" max="13" width="8.75390625" style="471" hidden="1" customWidth="1"/>
    <col min="14" max="15" width="9.75390625" style="471" hidden="1" customWidth="1"/>
    <col min="16" max="16" width="8.75390625" style="471" hidden="1" customWidth="1"/>
    <col min="17" max="17" width="8.75390625" style="471" customWidth="1"/>
    <col min="18" max="18" width="15.00390625" style="471" customWidth="1"/>
    <col min="19" max="19" width="12.625" style="366" customWidth="1" collapsed="1"/>
    <col min="20" max="20" width="12.00390625" style="366" hidden="1" customWidth="1"/>
    <col min="21" max="21" width="12.625" style="366" hidden="1" customWidth="1"/>
    <col min="22" max="23" width="13.625" style="366" hidden="1" customWidth="1"/>
    <col min="24" max="24" width="32.25390625" style="366" customWidth="1"/>
    <col min="25" max="25" width="13.75390625" style="366" customWidth="1"/>
    <col min="26" max="26" width="13.25390625" style="366" customWidth="1"/>
    <col min="27" max="27" width="11.875" style="366" customWidth="1"/>
    <col min="28" max="28" width="10.25390625" style="366" customWidth="1"/>
    <col min="29" max="29" width="26.875" style="366" customWidth="1"/>
    <col min="30" max="16384" width="7.875" style="366" customWidth="1"/>
  </cols>
  <sheetData>
    <row r="1" spans="1:29" ht="43.5" customHeight="1" thickBot="1">
      <c r="A1" s="367"/>
      <c r="B1" s="808"/>
      <c r="C1" s="808"/>
      <c r="D1" s="808"/>
      <c r="E1" s="808"/>
      <c r="F1" s="808"/>
      <c r="G1" s="808"/>
      <c r="H1" s="808"/>
      <c r="I1" s="119"/>
      <c r="J1" s="113"/>
      <c r="K1" s="113"/>
      <c r="L1" s="113"/>
      <c r="M1" s="113"/>
      <c r="N1" s="113"/>
      <c r="O1" s="113"/>
      <c r="P1" s="113"/>
      <c r="Q1" s="113"/>
      <c r="R1" s="113"/>
      <c r="X1" s="368" t="s">
        <v>487</v>
      </c>
      <c r="Y1" s="368" t="s">
        <v>488</v>
      </c>
      <c r="Z1" s="368" t="s">
        <v>481</v>
      </c>
      <c r="AA1" s="368" t="s">
        <v>489</v>
      </c>
      <c r="AB1" s="368" t="s">
        <v>490</v>
      </c>
      <c r="AC1" s="368" t="s">
        <v>491</v>
      </c>
    </row>
    <row r="2" spans="1:29" ht="107.25" customHeight="1" thickBot="1">
      <c r="A2" s="367"/>
      <c r="B2" s="809" t="s">
        <v>13</v>
      </c>
      <c r="C2" s="809"/>
      <c r="D2" s="369"/>
      <c r="E2" s="369"/>
      <c r="F2" s="369"/>
      <c r="G2" s="369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X2" s="799" t="s">
        <v>492</v>
      </c>
      <c r="Y2" s="368">
        <v>1</v>
      </c>
      <c r="Z2" s="368" t="s">
        <v>482</v>
      </c>
      <c r="AA2" s="368">
        <v>1.5</v>
      </c>
      <c r="AB2" s="368">
        <v>0.2</v>
      </c>
      <c r="AC2" s="315" t="s">
        <v>493</v>
      </c>
    </row>
    <row r="3" spans="1:29" ht="14.25" customHeight="1" thickBot="1">
      <c r="A3" s="371"/>
      <c r="B3" s="372">
        <f>Заявка!A22</f>
        <v>0</v>
      </c>
      <c r="C3" s="371" t="s">
        <v>12</v>
      </c>
      <c r="D3" s="807"/>
      <c r="E3" s="807"/>
      <c r="F3" s="807"/>
      <c r="G3" s="807"/>
      <c r="H3" s="807"/>
      <c r="I3" s="374"/>
      <c r="J3" s="373"/>
      <c r="K3" s="373"/>
      <c r="L3" s="373"/>
      <c r="M3" s="373"/>
      <c r="N3" s="373"/>
      <c r="O3" s="373"/>
      <c r="P3" s="373"/>
      <c r="Q3" s="373"/>
      <c r="R3" s="373"/>
      <c r="X3" s="799"/>
      <c r="Y3" s="368">
        <v>2</v>
      </c>
      <c r="Z3" s="368" t="s">
        <v>483</v>
      </c>
      <c r="AA3" s="368">
        <v>1.5</v>
      </c>
      <c r="AB3" s="368">
        <v>0.2</v>
      </c>
      <c r="AC3" s="801"/>
    </row>
    <row r="4" spans="1:29" ht="56.25" customHeight="1" thickBot="1">
      <c r="A4" s="371"/>
      <c r="B4" s="375" t="s">
        <v>480</v>
      </c>
      <c r="C4" s="371">
        <f>Заявка!D27</f>
        <v>0</v>
      </c>
      <c r="D4" s="373"/>
      <c r="E4" s="373"/>
      <c r="F4" s="373"/>
      <c r="G4" s="373"/>
      <c r="H4" s="373"/>
      <c r="I4" s="374"/>
      <c r="J4" s="373"/>
      <c r="K4" s="373"/>
      <c r="L4" s="373"/>
      <c r="M4" s="373"/>
      <c r="N4" s="373"/>
      <c r="O4" s="373"/>
      <c r="P4" s="373"/>
      <c r="Q4" s="373"/>
      <c r="R4" s="376"/>
      <c r="X4" s="799"/>
      <c r="Y4" s="368">
        <v>3</v>
      </c>
      <c r="Z4" s="368" t="s">
        <v>484</v>
      </c>
      <c r="AA4" s="368">
        <v>1.5</v>
      </c>
      <c r="AB4" s="368">
        <v>0.2</v>
      </c>
      <c r="AC4" s="802"/>
    </row>
    <row r="5" spans="1:29" ht="48" customHeight="1" thickBot="1">
      <c r="A5" s="377"/>
      <c r="B5" s="377"/>
      <c r="C5" s="377" t="s">
        <v>11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X5" s="799" t="s">
        <v>494</v>
      </c>
      <c r="Y5" s="804">
        <v>42983</v>
      </c>
      <c r="Z5" s="368" t="s">
        <v>495</v>
      </c>
      <c r="AA5" s="368">
        <v>1.7</v>
      </c>
      <c r="AB5" s="368">
        <v>0.3</v>
      </c>
      <c r="AC5" s="802"/>
    </row>
    <row r="6" spans="1:29" s="381" customFormat="1" ht="24" customHeight="1" thickBot="1">
      <c r="A6" s="378"/>
      <c r="B6" s="32" t="s">
        <v>115</v>
      </c>
      <c r="C6" s="146" t="s">
        <v>24</v>
      </c>
      <c r="D6" s="33" t="s">
        <v>10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79"/>
      <c r="T6" s="379"/>
      <c r="U6" s="379"/>
      <c r="V6" s="379"/>
      <c r="W6" s="380"/>
      <c r="X6" s="799"/>
      <c r="Y6" s="804"/>
      <c r="Z6" s="368">
        <v>99</v>
      </c>
      <c r="AA6" s="368">
        <v>1.2</v>
      </c>
      <c r="AB6" s="368">
        <v>0.15</v>
      </c>
      <c r="AC6" s="802"/>
    </row>
    <row r="7" spans="1:29" s="385" customFormat="1" ht="24.75" thickBot="1">
      <c r="A7" s="367"/>
      <c r="B7" s="120" t="s">
        <v>116</v>
      </c>
      <c r="C7" s="34" t="s">
        <v>25</v>
      </c>
      <c r="D7" s="33"/>
      <c r="E7" s="382">
        <v>41456</v>
      </c>
      <c r="F7" s="382">
        <v>41548</v>
      </c>
      <c r="G7" s="382">
        <v>41640</v>
      </c>
      <c r="H7" s="382">
        <v>41730</v>
      </c>
      <c r="I7" s="382">
        <v>41821</v>
      </c>
      <c r="J7" s="382">
        <v>41913</v>
      </c>
      <c r="K7" s="383">
        <v>42005</v>
      </c>
      <c r="L7" s="382">
        <v>42370</v>
      </c>
      <c r="M7" s="382">
        <v>42461</v>
      </c>
      <c r="N7" s="382">
        <v>42552</v>
      </c>
      <c r="O7" s="383">
        <v>42644</v>
      </c>
      <c r="P7" s="382">
        <v>42736</v>
      </c>
      <c r="Q7" s="35">
        <v>42735</v>
      </c>
      <c r="R7" s="35">
        <v>43100</v>
      </c>
      <c r="S7" s="39" t="s">
        <v>352</v>
      </c>
      <c r="T7" s="39" t="s">
        <v>462</v>
      </c>
      <c r="U7" s="39" t="s">
        <v>463</v>
      </c>
      <c r="V7" s="39" t="s">
        <v>464</v>
      </c>
      <c r="W7" s="384" t="s">
        <v>465</v>
      </c>
      <c r="X7" s="799" t="s">
        <v>496</v>
      </c>
      <c r="Y7" s="800">
        <v>10</v>
      </c>
      <c r="Z7" s="368" t="s">
        <v>497</v>
      </c>
      <c r="AA7" s="368">
        <v>1.3</v>
      </c>
      <c r="AB7" s="368">
        <v>0.2</v>
      </c>
      <c r="AC7" s="802"/>
    </row>
    <row r="8" spans="1:29" s="385" customFormat="1" ht="16.5" customHeight="1" thickBot="1">
      <c r="A8" s="386"/>
      <c r="B8" s="20" t="s">
        <v>117</v>
      </c>
      <c r="C8" s="20" t="s">
        <v>26</v>
      </c>
      <c r="D8" s="382"/>
      <c r="E8" s="382"/>
      <c r="F8" s="382"/>
      <c r="G8" s="382"/>
      <c r="H8" s="382"/>
      <c r="I8" s="382"/>
      <c r="J8" s="382"/>
      <c r="K8" s="383"/>
      <c r="L8" s="382"/>
      <c r="M8" s="382"/>
      <c r="N8" s="382"/>
      <c r="O8" s="383"/>
      <c r="P8" s="382"/>
      <c r="Q8" s="35"/>
      <c r="R8" s="35"/>
      <c r="S8" s="387"/>
      <c r="T8" s="387"/>
      <c r="U8" s="387"/>
      <c r="V8" s="387"/>
      <c r="W8" s="388"/>
      <c r="X8" s="799"/>
      <c r="Y8" s="800"/>
      <c r="Z8" s="368" t="s">
        <v>498</v>
      </c>
      <c r="AA8" s="368">
        <v>1.7</v>
      </c>
      <c r="AB8" s="368">
        <v>0.3</v>
      </c>
      <c r="AC8" s="802"/>
    </row>
    <row r="9" spans="1:29" s="393" customFormat="1" ht="13.5" thickBot="1">
      <c r="A9" s="389"/>
      <c r="B9" s="15" t="s">
        <v>118</v>
      </c>
      <c r="C9" s="15" t="s">
        <v>27</v>
      </c>
      <c r="D9" s="17" t="s">
        <v>0</v>
      </c>
      <c r="E9" s="17">
        <v>2745581</v>
      </c>
      <c r="F9" s="17">
        <v>2805929</v>
      </c>
      <c r="G9" s="17">
        <v>4052969</v>
      </c>
      <c r="H9" s="17">
        <v>4263049</v>
      </c>
      <c r="I9" s="17">
        <v>4474610</v>
      </c>
      <c r="J9" s="17">
        <v>5239732</v>
      </c>
      <c r="K9" s="350">
        <v>4721760</v>
      </c>
      <c r="L9" s="318"/>
      <c r="M9" s="318"/>
      <c r="N9" s="318"/>
      <c r="O9" s="353"/>
      <c r="P9" s="318"/>
      <c r="Q9" s="316"/>
      <c r="R9" s="316"/>
      <c r="S9" s="390">
        <f>IF(K9=0,"",L9/K9-1)</f>
        <v>-1</v>
      </c>
      <c r="T9" s="390">
        <f>IF(L9=0,"",M9/L9-1)</f>
      </c>
      <c r="U9" s="390">
        <f>IF(M9=0,"",N9/M9-1)</f>
      </c>
      <c r="V9" s="390">
        <f>IF(N9=0,"",O9/N9-1)</f>
      </c>
      <c r="W9" s="391">
        <f>IF(O9=0,"",S9/O9-1)</f>
      </c>
      <c r="X9" s="799"/>
      <c r="Y9" s="392">
        <v>43080</v>
      </c>
      <c r="Z9" s="368" t="s">
        <v>499</v>
      </c>
      <c r="AA9" s="368">
        <v>1.7</v>
      </c>
      <c r="AB9" s="368">
        <v>0.3</v>
      </c>
      <c r="AC9" s="802"/>
    </row>
    <row r="10" spans="1:29" s="393" customFormat="1" ht="39" thickBot="1">
      <c r="A10" s="389"/>
      <c r="B10" s="15" t="s">
        <v>119</v>
      </c>
      <c r="C10" s="15" t="s">
        <v>28</v>
      </c>
      <c r="D10" s="17" t="s">
        <v>1</v>
      </c>
      <c r="E10" s="17">
        <v>233</v>
      </c>
      <c r="F10" s="17">
        <v>289</v>
      </c>
      <c r="G10" s="17">
        <v>8668</v>
      </c>
      <c r="H10" s="17">
        <v>14347</v>
      </c>
      <c r="I10" s="17">
        <v>15260</v>
      </c>
      <c r="J10" s="17">
        <v>15863</v>
      </c>
      <c r="K10" s="350">
        <v>17253</v>
      </c>
      <c r="L10" s="318"/>
      <c r="M10" s="318"/>
      <c r="N10" s="318"/>
      <c r="O10" s="353"/>
      <c r="P10" s="318"/>
      <c r="Q10" s="316"/>
      <c r="R10" s="316"/>
      <c r="S10" s="390">
        <f aca="true" t="shared" si="0" ref="S10:S20">IF(K10=0,"",L10/K10-1)</f>
        <v>-1</v>
      </c>
      <c r="T10" s="390">
        <f aca="true" t="shared" si="1" ref="T10:T20">IF(L10=0,"",M10/L10-1)</f>
      </c>
      <c r="U10" s="390">
        <f aca="true" t="shared" si="2" ref="U10:U20">IF(M10=0,"",N10/M10-1)</f>
      </c>
      <c r="V10" s="390">
        <f>IF(N10=0,"",#REF!/N10-1)</f>
      </c>
      <c r="W10" s="391">
        <f>IF(O10=0,"",#REF!/O10-1)</f>
      </c>
      <c r="X10" s="799"/>
      <c r="Y10" s="368" t="s">
        <v>500</v>
      </c>
      <c r="Z10" s="368" t="s">
        <v>501</v>
      </c>
      <c r="AA10" s="368">
        <v>1.3</v>
      </c>
      <c r="AB10" s="368">
        <v>0.2</v>
      </c>
      <c r="AC10" s="802"/>
    </row>
    <row r="11" spans="1:29" s="393" customFormat="1" ht="26.25" thickBot="1">
      <c r="A11" s="389"/>
      <c r="B11" s="15" t="s">
        <v>120</v>
      </c>
      <c r="C11" s="15" t="s">
        <v>29</v>
      </c>
      <c r="D11" s="29" t="s">
        <v>2</v>
      </c>
      <c r="E11" s="31">
        <f>E12+E13+E14</f>
        <v>0</v>
      </c>
      <c r="F11" s="31">
        <f>F12+F13+F14</f>
        <v>0</v>
      </c>
      <c r="G11" s="31">
        <f>G12+G13+G14</f>
        <v>0</v>
      </c>
      <c r="H11" s="31">
        <f aca="true" t="shared" si="3" ref="H11:N11">H12+H13+H14</f>
        <v>0</v>
      </c>
      <c r="I11" s="31">
        <f t="shared" si="3"/>
        <v>0</v>
      </c>
      <c r="J11" s="31">
        <f t="shared" si="3"/>
        <v>0</v>
      </c>
      <c r="K11" s="349">
        <f t="shared" si="3"/>
        <v>0</v>
      </c>
      <c r="L11" s="317">
        <f t="shared" si="3"/>
        <v>0</v>
      </c>
      <c r="M11" s="317">
        <f t="shared" si="3"/>
        <v>0</v>
      </c>
      <c r="N11" s="317">
        <f t="shared" si="3"/>
        <v>0</v>
      </c>
      <c r="O11" s="352">
        <f>O12+O13+O14</f>
        <v>0</v>
      </c>
      <c r="P11" s="317">
        <f>P12+P13+P14</f>
        <v>0</v>
      </c>
      <c r="Q11" s="478">
        <f>Q12+Q13+Q14</f>
        <v>0</v>
      </c>
      <c r="R11" s="478">
        <f>R12+R13+R14</f>
        <v>0</v>
      </c>
      <c r="S11" s="390">
        <f t="shared" si="0"/>
      </c>
      <c r="T11" s="390">
        <f t="shared" si="1"/>
      </c>
      <c r="U11" s="390">
        <f t="shared" si="2"/>
      </c>
      <c r="V11" s="390">
        <f>IF(N11=0,"",#REF!/N11-1)</f>
      </c>
      <c r="W11" s="391">
        <f>IF(O11=0,"",#REF!/O11-1)</f>
      </c>
      <c r="X11" s="799"/>
      <c r="Y11" s="368" t="s">
        <v>502</v>
      </c>
      <c r="Z11" s="368" t="s">
        <v>503</v>
      </c>
      <c r="AA11" s="368">
        <v>1.3</v>
      </c>
      <c r="AB11" s="368">
        <v>0.2</v>
      </c>
      <c r="AC11" s="802"/>
    </row>
    <row r="12" spans="1:29" s="385" customFormat="1" ht="13.5" thickBot="1">
      <c r="A12" s="367"/>
      <c r="B12" s="15" t="s">
        <v>204</v>
      </c>
      <c r="C12" s="15" t="s">
        <v>30</v>
      </c>
      <c r="D12" s="29" t="s">
        <v>14</v>
      </c>
      <c r="E12" s="29"/>
      <c r="F12" s="29"/>
      <c r="G12" s="29"/>
      <c r="H12" s="29"/>
      <c r="I12" s="29"/>
      <c r="J12" s="29"/>
      <c r="K12" s="394"/>
      <c r="L12" s="318"/>
      <c r="M12" s="318"/>
      <c r="N12" s="318"/>
      <c r="O12" s="353"/>
      <c r="P12" s="318"/>
      <c r="Q12" s="316"/>
      <c r="R12" s="316"/>
      <c r="S12" s="390">
        <f t="shared" si="0"/>
      </c>
      <c r="T12" s="390">
        <f t="shared" si="1"/>
      </c>
      <c r="U12" s="390">
        <f t="shared" si="2"/>
      </c>
      <c r="V12" s="390">
        <f>IF(N12=0,"",#REF!/N12-1)</f>
      </c>
      <c r="W12" s="391">
        <f>IF(O12=0,"",#REF!/O12-1)</f>
      </c>
      <c r="X12" s="799"/>
      <c r="Y12" s="800">
        <v>19</v>
      </c>
      <c r="Z12" s="368">
        <v>191</v>
      </c>
      <c r="AA12" s="368">
        <v>1.4</v>
      </c>
      <c r="AB12" s="368">
        <v>0.2</v>
      </c>
      <c r="AC12" s="802"/>
    </row>
    <row r="13" spans="1:29" s="385" customFormat="1" ht="13.5" thickBot="1">
      <c r="A13" s="367"/>
      <c r="B13" s="15" t="s">
        <v>121</v>
      </c>
      <c r="C13" s="15" t="s">
        <v>31</v>
      </c>
      <c r="D13" s="29" t="s">
        <v>15</v>
      </c>
      <c r="E13" s="29"/>
      <c r="F13" s="29"/>
      <c r="G13" s="29"/>
      <c r="H13" s="29"/>
      <c r="I13" s="29"/>
      <c r="J13" s="29"/>
      <c r="K13" s="394"/>
      <c r="L13" s="318"/>
      <c r="M13" s="318"/>
      <c r="N13" s="318"/>
      <c r="O13" s="353"/>
      <c r="P13" s="318"/>
      <c r="Q13" s="316"/>
      <c r="R13" s="316"/>
      <c r="S13" s="390">
        <f t="shared" si="0"/>
      </c>
      <c r="T13" s="390">
        <f t="shared" si="1"/>
      </c>
      <c r="U13" s="390">
        <f t="shared" si="2"/>
      </c>
      <c r="V13" s="390">
        <f>IF(N13=0,"",#REF!/N13-1)</f>
      </c>
      <c r="W13" s="391">
        <f>IF(O13=0,"",#REF!/O13-1)</f>
      </c>
      <c r="X13" s="799"/>
      <c r="Y13" s="800"/>
      <c r="Z13" s="368">
        <v>192</v>
      </c>
      <c r="AA13" s="368">
        <v>1.7</v>
      </c>
      <c r="AB13" s="368">
        <v>0.3</v>
      </c>
      <c r="AC13" s="802"/>
    </row>
    <row r="14" spans="1:29" s="385" customFormat="1" ht="13.5" thickBot="1">
      <c r="A14" s="367"/>
      <c r="B14" s="15" t="s">
        <v>122</v>
      </c>
      <c r="C14" s="15" t="s">
        <v>29</v>
      </c>
      <c r="D14" s="29" t="s">
        <v>16</v>
      </c>
      <c r="E14" s="29"/>
      <c r="F14" s="29"/>
      <c r="G14" s="29"/>
      <c r="H14" s="29"/>
      <c r="I14" s="29"/>
      <c r="J14" s="29"/>
      <c r="K14" s="394"/>
      <c r="L14" s="318"/>
      <c r="M14" s="318"/>
      <c r="N14" s="318"/>
      <c r="O14" s="353"/>
      <c r="P14" s="318"/>
      <c r="Q14" s="316"/>
      <c r="R14" s="316"/>
      <c r="S14" s="390">
        <f t="shared" si="0"/>
      </c>
      <c r="T14" s="390">
        <f t="shared" si="1"/>
      </c>
      <c r="U14" s="390">
        <f t="shared" si="2"/>
      </c>
      <c r="V14" s="390">
        <f>IF(N14=0,"",#REF!/N14-1)</f>
      </c>
      <c r="W14" s="391">
        <f>IF(O14=0,"",#REF!/O14-1)</f>
      </c>
      <c r="X14" s="799"/>
      <c r="Y14" s="800"/>
      <c r="Z14" s="368" t="s">
        <v>504</v>
      </c>
      <c r="AA14" s="368">
        <v>1.4</v>
      </c>
      <c r="AB14" s="368">
        <v>0.2</v>
      </c>
      <c r="AC14" s="802"/>
    </row>
    <row r="15" spans="1:29" s="385" customFormat="1" ht="26.25" thickBot="1">
      <c r="A15" s="367"/>
      <c r="B15" s="15" t="s">
        <v>123</v>
      </c>
      <c r="C15" s="15" t="s">
        <v>32</v>
      </c>
      <c r="D15" s="17">
        <v>140</v>
      </c>
      <c r="E15" s="17">
        <v>633583</v>
      </c>
      <c r="F15" s="17">
        <v>984005</v>
      </c>
      <c r="G15" s="17">
        <v>372574</v>
      </c>
      <c r="H15" s="17">
        <v>1046530</v>
      </c>
      <c r="I15" s="17">
        <v>1534204</v>
      </c>
      <c r="J15" s="17">
        <v>1775615</v>
      </c>
      <c r="K15" s="350">
        <v>1947680</v>
      </c>
      <c r="L15" s="318"/>
      <c r="M15" s="318"/>
      <c r="N15" s="318"/>
      <c r="O15" s="353"/>
      <c r="P15" s="318"/>
      <c r="Q15" s="316"/>
      <c r="R15" s="316"/>
      <c r="S15" s="390">
        <f t="shared" si="0"/>
        <v>-1</v>
      </c>
      <c r="T15" s="390">
        <f t="shared" si="1"/>
      </c>
      <c r="U15" s="390">
        <f t="shared" si="2"/>
      </c>
      <c r="V15" s="390">
        <f>IF(N15=0,"",#REF!/N15-1)</f>
      </c>
      <c r="W15" s="391">
        <f>IF(O15=0,"",#REF!/O15-1)</f>
      </c>
      <c r="X15" s="799"/>
      <c r="Y15" s="368" t="s">
        <v>505</v>
      </c>
      <c r="Z15" s="368" t="s">
        <v>506</v>
      </c>
      <c r="AA15" s="368">
        <v>1.4</v>
      </c>
      <c r="AB15" s="368">
        <v>0.2</v>
      </c>
      <c r="AC15" s="802"/>
    </row>
    <row r="16" spans="1:29" s="385" customFormat="1" ht="13.5" thickBot="1">
      <c r="A16" s="367"/>
      <c r="B16" s="15" t="s">
        <v>124</v>
      </c>
      <c r="C16" s="15" t="s">
        <v>33</v>
      </c>
      <c r="D16" s="17">
        <v>150</v>
      </c>
      <c r="E16" s="17">
        <v>168515</v>
      </c>
      <c r="F16" s="17">
        <v>175487</v>
      </c>
      <c r="G16" s="17">
        <v>178820</v>
      </c>
      <c r="H16" s="17">
        <v>178812</v>
      </c>
      <c r="I16" s="17">
        <v>171397</v>
      </c>
      <c r="J16" s="17">
        <v>256691</v>
      </c>
      <c r="K16" s="350">
        <v>290184</v>
      </c>
      <c r="L16" s="318"/>
      <c r="M16" s="318"/>
      <c r="N16" s="318"/>
      <c r="O16" s="353"/>
      <c r="P16" s="318"/>
      <c r="Q16" s="316"/>
      <c r="R16" s="316"/>
      <c r="S16" s="390">
        <f t="shared" si="0"/>
        <v>-1</v>
      </c>
      <c r="T16" s="390">
        <f t="shared" si="1"/>
      </c>
      <c r="U16" s="390">
        <f t="shared" si="2"/>
      </c>
      <c r="V16" s="390">
        <f>IF(N16=0,"",#REF!/N16-1)</f>
      </c>
      <c r="W16" s="391">
        <f>IF(O16=0,"",#REF!/O16-1)</f>
      </c>
      <c r="X16" s="799"/>
      <c r="Y16" s="368">
        <v>22</v>
      </c>
      <c r="Z16" s="368" t="s">
        <v>507</v>
      </c>
      <c r="AA16" s="368">
        <v>1.3</v>
      </c>
      <c r="AB16" s="368">
        <v>0.2</v>
      </c>
      <c r="AC16" s="802"/>
    </row>
    <row r="17" spans="1:29" s="385" customFormat="1" ht="13.5" thickBot="1">
      <c r="A17" s="367"/>
      <c r="B17" s="15" t="s">
        <v>125</v>
      </c>
      <c r="C17" s="15" t="s">
        <v>100</v>
      </c>
      <c r="D17" s="17">
        <v>160</v>
      </c>
      <c r="E17" s="17"/>
      <c r="F17" s="17"/>
      <c r="G17" s="17">
        <v>209</v>
      </c>
      <c r="H17" s="17">
        <v>545</v>
      </c>
      <c r="I17" s="17">
        <v>637</v>
      </c>
      <c r="J17" s="17">
        <v>564</v>
      </c>
      <c r="K17" s="350">
        <v>893</v>
      </c>
      <c r="L17" s="318"/>
      <c r="M17" s="318"/>
      <c r="N17" s="318"/>
      <c r="O17" s="353"/>
      <c r="P17" s="318"/>
      <c r="Q17" s="316"/>
      <c r="R17" s="316"/>
      <c r="S17" s="390">
        <f t="shared" si="0"/>
        <v>-1</v>
      </c>
      <c r="T17" s="390">
        <f t="shared" si="1"/>
      </c>
      <c r="U17" s="390">
        <f t="shared" si="2"/>
      </c>
      <c r="V17" s="390">
        <f>IF(N17=0,"",#REF!/N17-1)</f>
      </c>
      <c r="W17" s="391">
        <f>IF(O17=0,"",#REF!/O17-1)</f>
      </c>
      <c r="X17" s="799"/>
      <c r="Y17" s="368">
        <v>23</v>
      </c>
      <c r="Z17" s="368" t="s">
        <v>508</v>
      </c>
      <c r="AA17" s="368">
        <v>1.2</v>
      </c>
      <c r="AB17" s="368">
        <v>0.15</v>
      </c>
      <c r="AC17" s="802"/>
    </row>
    <row r="18" spans="1:29" s="385" customFormat="1" ht="26.25" thickBot="1">
      <c r="A18" s="367"/>
      <c r="B18" s="15" t="s">
        <v>126</v>
      </c>
      <c r="C18" s="15" t="s">
        <v>34</v>
      </c>
      <c r="D18" s="17">
        <v>170</v>
      </c>
      <c r="E18" s="17">
        <v>8643</v>
      </c>
      <c r="F18" s="17">
        <v>10195</v>
      </c>
      <c r="G18" s="17"/>
      <c r="H18" s="17"/>
      <c r="I18" s="17"/>
      <c r="J18" s="17"/>
      <c r="K18" s="350"/>
      <c r="L18" s="318"/>
      <c r="M18" s="318"/>
      <c r="N18" s="318"/>
      <c r="O18" s="353"/>
      <c r="P18" s="318"/>
      <c r="Q18" s="316"/>
      <c r="R18" s="316"/>
      <c r="S18" s="390">
        <f t="shared" si="0"/>
      </c>
      <c r="T18" s="390">
        <f t="shared" si="1"/>
      </c>
      <c r="U18" s="390">
        <f t="shared" si="2"/>
      </c>
      <c r="V18" s="390">
        <f>IF(N18=0,"",#REF!/N18-1)</f>
      </c>
      <c r="W18" s="391">
        <f>IF(O18=0,"",#REF!/O18-1)</f>
      </c>
      <c r="X18" s="799"/>
      <c r="Y18" s="800">
        <v>24</v>
      </c>
      <c r="Z18" s="368" t="s">
        <v>509</v>
      </c>
      <c r="AA18" s="368">
        <v>1.3</v>
      </c>
      <c r="AB18" s="368">
        <v>0.2</v>
      </c>
      <c r="AC18" s="802"/>
    </row>
    <row r="19" spans="1:29" s="385" customFormat="1" ht="13.5" thickBot="1">
      <c r="A19" s="367"/>
      <c r="B19" s="15" t="s">
        <v>127</v>
      </c>
      <c r="C19" s="15" t="s">
        <v>102</v>
      </c>
      <c r="D19" s="17">
        <v>180</v>
      </c>
      <c r="E19" s="17">
        <v>96664</v>
      </c>
      <c r="F19" s="17">
        <v>115057</v>
      </c>
      <c r="G19" s="17">
        <v>116319</v>
      </c>
      <c r="H19" s="17">
        <v>115105</v>
      </c>
      <c r="I19" s="17">
        <v>121153</v>
      </c>
      <c r="J19" s="17">
        <v>119855</v>
      </c>
      <c r="K19" s="17">
        <v>133822</v>
      </c>
      <c r="L19" s="318"/>
      <c r="M19" s="318"/>
      <c r="N19" s="318"/>
      <c r="O19" s="353"/>
      <c r="P19" s="318"/>
      <c r="Q19" s="316"/>
      <c r="R19" s="316"/>
      <c r="S19" s="390">
        <f t="shared" si="0"/>
        <v>-1</v>
      </c>
      <c r="T19" s="390">
        <f t="shared" si="1"/>
      </c>
      <c r="U19" s="390">
        <f t="shared" si="2"/>
      </c>
      <c r="V19" s="390">
        <f>IF(N19=0,"",#REF!/N19-1)</f>
      </c>
      <c r="W19" s="391">
        <f>IF(O19=0,"",#REF!/O19-1)</f>
      </c>
      <c r="X19" s="799"/>
      <c r="Y19" s="800"/>
      <c r="Z19" s="368">
        <v>243</v>
      </c>
      <c r="AA19" s="368">
        <v>1.2</v>
      </c>
      <c r="AB19" s="368">
        <v>0.15</v>
      </c>
      <c r="AC19" s="802"/>
    </row>
    <row r="20" spans="1:29" s="395" customFormat="1" ht="13.5" thickBot="1">
      <c r="A20" s="367"/>
      <c r="B20" s="18" t="s">
        <v>128</v>
      </c>
      <c r="C20" s="18" t="s">
        <v>35</v>
      </c>
      <c r="D20" s="19">
        <v>190</v>
      </c>
      <c r="E20" s="115">
        <f>E9+E10+E11+E15+E16+E17+E18+E19</f>
        <v>3653219</v>
      </c>
      <c r="F20" s="115">
        <f>F9+F10+F11+F15+F16+F17+F18+F19</f>
        <v>4090962</v>
      </c>
      <c r="G20" s="115">
        <f>G9+G10+G11+G15+G16+G17+G18+G19</f>
        <v>4729559</v>
      </c>
      <c r="H20" s="115">
        <f aca="true" t="shared" si="4" ref="H20:N20">H9+H10+H11+H15+H16+H17+H18+H19</f>
        <v>5618388</v>
      </c>
      <c r="I20" s="115">
        <f t="shared" si="4"/>
        <v>6317261</v>
      </c>
      <c r="J20" s="115">
        <f t="shared" si="4"/>
        <v>7408320</v>
      </c>
      <c r="K20" s="115">
        <f t="shared" si="4"/>
        <v>7111592</v>
      </c>
      <c r="L20" s="319">
        <f t="shared" si="4"/>
        <v>0</v>
      </c>
      <c r="M20" s="319">
        <f t="shared" si="4"/>
        <v>0</v>
      </c>
      <c r="N20" s="319">
        <f t="shared" si="4"/>
        <v>0</v>
      </c>
      <c r="O20" s="319">
        <f>O9+O10+O11+O15+O16+O17+O18+O19</f>
        <v>0</v>
      </c>
      <c r="P20" s="319">
        <f>P9+P10+P11+P15+P16+P17+P18+P19</f>
        <v>0</v>
      </c>
      <c r="Q20" s="319">
        <f>Q9+Q10+Q11+Q15+Q16+Q17+Q18+Q19</f>
        <v>0</v>
      </c>
      <c r="R20" s="319">
        <f>R9+R10+R11+R15+R16+R17+R18+R19</f>
        <v>0</v>
      </c>
      <c r="S20" s="390">
        <f t="shared" si="0"/>
        <v>-1</v>
      </c>
      <c r="T20" s="390">
        <f t="shared" si="1"/>
      </c>
      <c r="U20" s="390">
        <f t="shared" si="2"/>
      </c>
      <c r="V20" s="390">
        <f>IF(N20=0,"",#REF!/N20-1)</f>
      </c>
      <c r="W20" s="391">
        <f>IF(O20=0,"",#REF!/O20-1)</f>
      </c>
      <c r="X20" s="799"/>
      <c r="Y20" s="800">
        <v>25</v>
      </c>
      <c r="Z20" s="368">
        <v>251</v>
      </c>
      <c r="AA20" s="368">
        <v>1.2</v>
      </c>
      <c r="AB20" s="368">
        <v>0.15</v>
      </c>
      <c r="AC20" s="802"/>
    </row>
    <row r="21" spans="1:29" s="385" customFormat="1" ht="15.75" customHeight="1" thickBot="1">
      <c r="A21" s="367"/>
      <c r="B21" s="20" t="s">
        <v>129</v>
      </c>
      <c r="C21" s="20" t="s">
        <v>103</v>
      </c>
      <c r="D21" s="17"/>
      <c r="E21" s="17"/>
      <c r="F21" s="17"/>
      <c r="G21" s="17"/>
      <c r="H21" s="17"/>
      <c r="I21" s="17"/>
      <c r="J21" s="350"/>
      <c r="K21" s="17"/>
      <c r="L21" s="318"/>
      <c r="M21" s="318"/>
      <c r="N21" s="318"/>
      <c r="O21" s="353"/>
      <c r="P21" s="318"/>
      <c r="Q21" s="318"/>
      <c r="R21" s="318"/>
      <c r="S21" s="396"/>
      <c r="T21" s="396"/>
      <c r="U21" s="396"/>
      <c r="V21" s="396"/>
      <c r="W21" s="397"/>
      <c r="X21" s="799"/>
      <c r="Y21" s="800"/>
      <c r="Z21" s="368" t="s">
        <v>510</v>
      </c>
      <c r="AA21" s="368">
        <v>1.3</v>
      </c>
      <c r="AB21" s="368">
        <v>0.2</v>
      </c>
      <c r="AC21" s="802"/>
    </row>
    <row r="22" spans="1:29" s="395" customFormat="1" ht="13.5" thickBot="1">
      <c r="A22" s="367"/>
      <c r="B22" s="15" t="s">
        <v>130</v>
      </c>
      <c r="C22" s="15" t="s">
        <v>36</v>
      </c>
      <c r="D22" s="21">
        <v>210</v>
      </c>
      <c r="E22" s="114">
        <f>SUM(E23:E28)</f>
        <v>969917</v>
      </c>
      <c r="F22" s="114">
        <f>SUM(F23:F28)</f>
        <v>1030593</v>
      </c>
      <c r="G22" s="114">
        <f>SUM(G23:G28)</f>
        <v>1519855</v>
      </c>
      <c r="H22" s="114">
        <f aca="true" t="shared" si="5" ref="H22:N22">SUM(H23:H28)</f>
        <v>1556199</v>
      </c>
      <c r="I22" s="114">
        <f t="shared" si="5"/>
        <v>1839500</v>
      </c>
      <c r="J22" s="351">
        <f t="shared" si="5"/>
        <v>1918036</v>
      </c>
      <c r="K22" s="114">
        <f t="shared" si="5"/>
        <v>2408264</v>
      </c>
      <c r="L22" s="317">
        <f t="shared" si="5"/>
        <v>0</v>
      </c>
      <c r="M22" s="317">
        <f t="shared" si="5"/>
        <v>0</v>
      </c>
      <c r="N22" s="317">
        <f t="shared" si="5"/>
        <v>1205.15</v>
      </c>
      <c r="O22" s="352">
        <f>SUM(O23:O28)</f>
        <v>0</v>
      </c>
      <c r="P22" s="317">
        <f>SUM(P23:P28)</f>
        <v>0</v>
      </c>
      <c r="Q22" s="478"/>
      <c r="R22" s="478"/>
      <c r="S22" s="390">
        <f aca="true" t="shared" si="6" ref="S22:S37">IF(K22=0,"",L22/K22-1)</f>
        <v>-1</v>
      </c>
      <c r="T22" s="390">
        <f aca="true" t="shared" si="7" ref="T22:T37">IF(L22=0,"",M22/L22-1)</f>
      </c>
      <c r="U22" s="390">
        <f aca="true" t="shared" si="8" ref="U22:U37">IF(M22=0,"",N22/M22-1)</f>
      </c>
      <c r="V22" s="390" t="e">
        <f>IF(N22=0,"",#REF!/N22-1)</f>
        <v>#REF!</v>
      </c>
      <c r="W22" s="391">
        <f>IF(O22=0,"",#REF!/O22-1)</f>
      </c>
      <c r="X22" s="799"/>
      <c r="Y22" s="800">
        <v>26</v>
      </c>
      <c r="Z22" s="368" t="s">
        <v>511</v>
      </c>
      <c r="AA22" s="368">
        <v>1.3</v>
      </c>
      <c r="AB22" s="368">
        <v>0.2</v>
      </c>
      <c r="AC22" s="802"/>
    </row>
    <row r="23" spans="1:29" s="385" customFormat="1" ht="13.5" thickBot="1">
      <c r="A23" s="367"/>
      <c r="B23" s="15" t="s">
        <v>131</v>
      </c>
      <c r="C23" s="15" t="s">
        <v>37</v>
      </c>
      <c r="D23" s="17">
        <v>211</v>
      </c>
      <c r="E23" s="398">
        <v>52490</v>
      </c>
      <c r="F23" s="398">
        <v>68804</v>
      </c>
      <c r="G23" s="398">
        <v>156502</v>
      </c>
      <c r="H23" s="398">
        <v>106002</v>
      </c>
      <c r="I23" s="398">
        <v>125298</v>
      </c>
      <c r="J23" s="399">
        <v>151958</v>
      </c>
      <c r="K23" s="398">
        <v>182690</v>
      </c>
      <c r="L23" s="318"/>
      <c r="M23" s="318"/>
      <c r="N23" s="318">
        <v>1205.15</v>
      </c>
      <c r="O23" s="353"/>
      <c r="P23" s="318"/>
      <c r="Q23" s="316"/>
      <c r="R23" s="316"/>
      <c r="S23" s="390">
        <f t="shared" si="6"/>
        <v>-1</v>
      </c>
      <c r="T23" s="390">
        <f t="shared" si="7"/>
      </c>
      <c r="U23" s="390">
        <f t="shared" si="8"/>
      </c>
      <c r="V23" s="390" t="e">
        <f>IF(N23=0,"",#REF!/N23-1)</f>
        <v>#REF!</v>
      </c>
      <c r="W23" s="391">
        <f>IF(O23=0,"",#REF!/O23-1)</f>
      </c>
      <c r="X23" s="799"/>
      <c r="Y23" s="800"/>
      <c r="Z23" s="368">
        <v>268</v>
      </c>
      <c r="AA23" s="368">
        <v>1.4</v>
      </c>
      <c r="AB23" s="368">
        <v>0.2</v>
      </c>
      <c r="AC23" s="802"/>
    </row>
    <row r="24" spans="1:29" s="385" customFormat="1" ht="13.5" thickBot="1">
      <c r="A24" s="367"/>
      <c r="B24" s="15" t="s">
        <v>132</v>
      </c>
      <c r="C24" s="15" t="s">
        <v>38</v>
      </c>
      <c r="D24" s="17">
        <v>212</v>
      </c>
      <c r="E24" s="398"/>
      <c r="F24" s="398"/>
      <c r="G24" s="398"/>
      <c r="H24" s="398"/>
      <c r="I24" s="398"/>
      <c r="J24" s="399"/>
      <c r="K24" s="398"/>
      <c r="L24" s="318"/>
      <c r="M24" s="318"/>
      <c r="N24" s="318"/>
      <c r="O24" s="353"/>
      <c r="P24" s="318"/>
      <c r="Q24" s="316"/>
      <c r="R24" s="316"/>
      <c r="S24" s="390">
        <f t="shared" si="6"/>
      </c>
      <c r="T24" s="390">
        <f t="shared" si="7"/>
      </c>
      <c r="U24" s="390">
        <f t="shared" si="8"/>
      </c>
      <c r="V24" s="390">
        <f>IF(N24=0,"",#REF!/N24-1)</f>
      </c>
      <c r="W24" s="391">
        <f>IF(O24=0,"",#REF!/O24-1)</f>
      </c>
      <c r="X24" s="799"/>
      <c r="Y24" s="368">
        <v>27</v>
      </c>
      <c r="Z24" s="368" t="s">
        <v>512</v>
      </c>
      <c r="AA24" s="368">
        <v>1.3</v>
      </c>
      <c r="AB24" s="368">
        <v>0.2</v>
      </c>
      <c r="AC24" s="802"/>
    </row>
    <row r="25" spans="1:29" s="385" customFormat="1" ht="15.75" customHeight="1" thickBot="1">
      <c r="A25" s="367"/>
      <c r="B25" s="15" t="s">
        <v>384</v>
      </c>
      <c r="C25" s="15" t="s">
        <v>39</v>
      </c>
      <c r="D25" s="17">
        <v>213</v>
      </c>
      <c r="E25" s="398">
        <v>3059</v>
      </c>
      <c r="F25" s="398">
        <v>1487</v>
      </c>
      <c r="G25" s="398"/>
      <c r="H25" s="398"/>
      <c r="I25" s="398">
        <v>1740</v>
      </c>
      <c r="J25" s="399">
        <v>4003</v>
      </c>
      <c r="K25" s="398">
        <v>1126</v>
      </c>
      <c r="L25" s="318"/>
      <c r="M25" s="318"/>
      <c r="N25" s="318"/>
      <c r="O25" s="353"/>
      <c r="P25" s="318"/>
      <c r="Q25" s="316"/>
      <c r="R25" s="316"/>
      <c r="S25" s="390">
        <f t="shared" si="6"/>
        <v>-1</v>
      </c>
      <c r="T25" s="390">
        <f t="shared" si="7"/>
      </c>
      <c r="U25" s="390">
        <f t="shared" si="8"/>
      </c>
      <c r="V25" s="390">
        <f>IF(N25=0,"",#REF!/N25-1)</f>
      </c>
      <c r="W25" s="391">
        <f>IF(O25=0,"",#REF!/O25-1)</f>
      </c>
      <c r="X25" s="799"/>
      <c r="Y25" s="800">
        <v>28</v>
      </c>
      <c r="Z25" s="368" t="s">
        <v>513</v>
      </c>
      <c r="AA25" s="368">
        <v>1.3</v>
      </c>
      <c r="AB25" s="368">
        <v>0.2</v>
      </c>
      <c r="AC25" s="802"/>
    </row>
    <row r="26" spans="1:29" s="385" customFormat="1" ht="13.5" thickBot="1">
      <c r="A26" s="367"/>
      <c r="B26" s="15" t="s">
        <v>133</v>
      </c>
      <c r="C26" s="15" t="s">
        <v>40</v>
      </c>
      <c r="D26" s="17">
        <v>214</v>
      </c>
      <c r="E26" s="398">
        <v>914368</v>
      </c>
      <c r="F26" s="398">
        <v>960302</v>
      </c>
      <c r="G26" s="398">
        <v>1363353</v>
      </c>
      <c r="H26" s="398">
        <v>1450197</v>
      </c>
      <c r="I26" s="398">
        <v>1712462</v>
      </c>
      <c r="J26" s="399">
        <v>1762075</v>
      </c>
      <c r="K26" s="398">
        <v>2224448</v>
      </c>
      <c r="L26" s="318"/>
      <c r="M26" s="318"/>
      <c r="N26" s="318"/>
      <c r="O26" s="353"/>
      <c r="P26" s="318"/>
      <c r="Q26" s="316"/>
      <c r="R26" s="316"/>
      <c r="S26" s="390">
        <f t="shared" si="6"/>
        <v>-1</v>
      </c>
      <c r="T26" s="390">
        <f t="shared" si="7"/>
      </c>
      <c r="U26" s="390">
        <f t="shared" si="8"/>
      </c>
      <c r="V26" s="390">
        <f>IF(N26=0,"",#REF!/N26-1)</f>
      </c>
      <c r="W26" s="391">
        <f>IF(O26=0,"",#REF!/O26-1)</f>
      </c>
      <c r="X26" s="799"/>
      <c r="Y26" s="800"/>
      <c r="Z26" s="368">
        <v>283</v>
      </c>
      <c r="AA26" s="368">
        <v>1.6</v>
      </c>
      <c r="AB26" s="368">
        <v>0.1</v>
      </c>
      <c r="AC26" s="802"/>
    </row>
    <row r="27" spans="1:29" s="385" customFormat="1" ht="26.25" thickBot="1">
      <c r="A27" s="367"/>
      <c r="B27" s="15" t="s">
        <v>134</v>
      </c>
      <c r="C27" s="15" t="s">
        <v>41</v>
      </c>
      <c r="D27" s="17">
        <v>215</v>
      </c>
      <c r="E27" s="398"/>
      <c r="F27" s="398"/>
      <c r="G27" s="398"/>
      <c r="H27" s="398"/>
      <c r="I27" s="398"/>
      <c r="J27" s="399"/>
      <c r="K27" s="398"/>
      <c r="L27" s="318"/>
      <c r="M27" s="318"/>
      <c r="N27" s="318"/>
      <c r="O27" s="353"/>
      <c r="P27" s="318"/>
      <c r="Q27" s="316"/>
      <c r="R27" s="316"/>
      <c r="S27" s="390">
        <f t="shared" si="6"/>
      </c>
      <c r="T27" s="390">
        <f t="shared" si="7"/>
      </c>
      <c r="U27" s="390">
        <f t="shared" si="8"/>
      </c>
      <c r="V27" s="390">
        <f>IF(N27=0,"",#REF!/N27-1)</f>
      </c>
      <c r="W27" s="391">
        <f>IF(O27=0,"",#REF!/O27-1)</f>
      </c>
      <c r="X27" s="799"/>
      <c r="Y27" s="368" t="s">
        <v>514</v>
      </c>
      <c r="Z27" s="368" t="s">
        <v>515</v>
      </c>
      <c r="AA27" s="368">
        <v>1.3</v>
      </c>
      <c r="AB27" s="368">
        <v>0.2</v>
      </c>
      <c r="AC27" s="802"/>
    </row>
    <row r="28" spans="1:29" s="385" customFormat="1" ht="26.25" thickBot="1">
      <c r="A28" s="367"/>
      <c r="B28" s="15" t="s">
        <v>135</v>
      </c>
      <c r="C28" s="15" t="s">
        <v>42</v>
      </c>
      <c r="D28" s="17">
        <v>216</v>
      </c>
      <c r="E28" s="398"/>
      <c r="F28" s="398"/>
      <c r="G28" s="398"/>
      <c r="H28" s="398"/>
      <c r="I28" s="398"/>
      <c r="J28" s="398"/>
      <c r="K28" s="398"/>
      <c r="L28" s="318"/>
      <c r="M28" s="318"/>
      <c r="N28" s="318"/>
      <c r="O28" s="353"/>
      <c r="P28" s="318"/>
      <c r="Q28" s="316"/>
      <c r="R28" s="316"/>
      <c r="S28" s="390">
        <f t="shared" si="6"/>
      </c>
      <c r="T28" s="390">
        <f t="shared" si="7"/>
      </c>
      <c r="U28" s="390">
        <f t="shared" si="8"/>
      </c>
      <c r="V28" s="390">
        <f>IF(N28=0,"",#REF!/N28-1)</f>
      </c>
      <c r="W28" s="391">
        <f>IF(O28=0,"",#REF!/O28-1)</f>
      </c>
      <c r="X28" s="799"/>
      <c r="Y28" s="800" t="s">
        <v>516</v>
      </c>
      <c r="Z28" s="368" t="s">
        <v>517</v>
      </c>
      <c r="AA28" s="368">
        <v>1.7</v>
      </c>
      <c r="AB28" s="368">
        <v>0.3</v>
      </c>
      <c r="AC28" s="802"/>
    </row>
    <row r="29" spans="1:29" s="385" customFormat="1" ht="26.25" thickBot="1">
      <c r="A29" s="367"/>
      <c r="B29" s="15" t="s">
        <v>136</v>
      </c>
      <c r="C29" s="15" t="s">
        <v>43</v>
      </c>
      <c r="D29" s="17">
        <v>220</v>
      </c>
      <c r="E29" s="398">
        <v>31</v>
      </c>
      <c r="F29" s="398">
        <v>14</v>
      </c>
      <c r="G29" s="398"/>
      <c r="H29" s="398"/>
      <c r="I29" s="398"/>
      <c r="J29" s="398"/>
      <c r="K29" s="398">
        <v>1800000</v>
      </c>
      <c r="L29" s="318"/>
      <c r="M29" s="318"/>
      <c r="N29" s="318"/>
      <c r="O29" s="318"/>
      <c r="P29" s="318"/>
      <c r="Q29" s="316"/>
      <c r="R29" s="316"/>
      <c r="S29" s="390">
        <f t="shared" si="6"/>
        <v>-1</v>
      </c>
      <c r="T29" s="390">
        <f t="shared" si="7"/>
      </c>
      <c r="U29" s="390">
        <f t="shared" si="8"/>
      </c>
      <c r="V29" s="390">
        <f>IF(N29=0,"",#REF!/N29-1)</f>
      </c>
      <c r="W29" s="391">
        <f>IF(O29=0,"",#REF!/O29-1)</f>
      </c>
      <c r="X29" s="799"/>
      <c r="Y29" s="800"/>
      <c r="Z29" s="368" t="s">
        <v>518</v>
      </c>
      <c r="AA29" s="368">
        <v>1.3</v>
      </c>
      <c r="AB29" s="368">
        <v>0.2</v>
      </c>
      <c r="AC29" s="802"/>
    </row>
    <row r="30" spans="1:29" s="385" customFormat="1" ht="13.5" thickBot="1">
      <c r="A30" s="367"/>
      <c r="B30" s="15" t="s">
        <v>137</v>
      </c>
      <c r="C30" s="15" t="s">
        <v>104</v>
      </c>
      <c r="D30" s="17">
        <v>230</v>
      </c>
      <c r="E30" s="398">
        <v>30302</v>
      </c>
      <c r="F30" s="398">
        <v>37111</v>
      </c>
      <c r="G30" s="398">
        <v>378453</v>
      </c>
      <c r="H30" s="398">
        <v>145310</v>
      </c>
      <c r="I30" s="398">
        <v>90111</v>
      </c>
      <c r="J30" s="398">
        <v>106565</v>
      </c>
      <c r="K30" s="398">
        <v>62510</v>
      </c>
      <c r="L30" s="318"/>
      <c r="M30" s="318"/>
      <c r="N30" s="318">
        <v>6448.04</v>
      </c>
      <c r="O30" s="318"/>
      <c r="P30" s="318"/>
      <c r="Q30" s="316"/>
      <c r="R30" s="316"/>
      <c r="S30" s="390">
        <f t="shared" si="6"/>
        <v>-1</v>
      </c>
      <c r="T30" s="390">
        <f t="shared" si="7"/>
      </c>
      <c r="U30" s="390">
        <f t="shared" si="8"/>
      </c>
      <c r="V30" s="390" t="e">
        <f>IF(N30=0,"",#REF!/N30-1)</f>
        <v>#REF!</v>
      </c>
      <c r="W30" s="391">
        <f>IF(O30=0,"",#REF!/O30-1)</f>
      </c>
      <c r="X30" s="799" t="s">
        <v>519</v>
      </c>
      <c r="Y30" s="800">
        <v>35</v>
      </c>
      <c r="Z30" s="368">
        <v>351</v>
      </c>
      <c r="AA30" s="368">
        <v>1.1</v>
      </c>
      <c r="AB30" s="368">
        <v>0.25</v>
      </c>
      <c r="AC30" s="802"/>
    </row>
    <row r="31" spans="1:29" s="385" customFormat="1" ht="24.75" thickBot="1">
      <c r="A31" s="367"/>
      <c r="B31" s="15" t="s">
        <v>138</v>
      </c>
      <c r="C31" s="15" t="s">
        <v>44</v>
      </c>
      <c r="D31" s="17">
        <v>240</v>
      </c>
      <c r="E31" s="398">
        <v>79419</v>
      </c>
      <c r="F31" s="398">
        <v>45728</v>
      </c>
      <c r="G31" s="398">
        <v>108176</v>
      </c>
      <c r="H31" s="398">
        <v>97426</v>
      </c>
      <c r="I31" s="398">
        <v>101304</v>
      </c>
      <c r="J31" s="398">
        <v>144734</v>
      </c>
      <c r="K31" s="398">
        <v>329275</v>
      </c>
      <c r="L31" s="318"/>
      <c r="M31" s="318"/>
      <c r="N31" s="318">
        <v>1213.32</v>
      </c>
      <c r="O31" s="318"/>
      <c r="P31" s="318"/>
      <c r="Q31" s="316"/>
      <c r="R31" s="316"/>
      <c r="S31" s="390">
        <f t="shared" si="6"/>
        <v>-1</v>
      </c>
      <c r="T31" s="390">
        <f t="shared" si="7"/>
      </c>
      <c r="U31" s="390">
        <f t="shared" si="8"/>
      </c>
      <c r="V31" s="390" t="e">
        <f>IF(N31=0,"",#REF!/N31-1)</f>
        <v>#REF!</v>
      </c>
      <c r="W31" s="391">
        <f>IF(O31=0,"",#REF!/O31-1)</f>
      </c>
      <c r="X31" s="799"/>
      <c r="Y31" s="800"/>
      <c r="Z31" s="368">
        <v>352</v>
      </c>
      <c r="AA31" s="368">
        <v>1.01</v>
      </c>
      <c r="AB31" s="368">
        <v>0.3</v>
      </c>
      <c r="AC31" s="802"/>
    </row>
    <row r="32" spans="1:29" s="385" customFormat="1" ht="13.5" thickBot="1">
      <c r="A32" s="367"/>
      <c r="B32" s="15" t="s">
        <v>139</v>
      </c>
      <c r="C32" s="15" t="s">
        <v>45</v>
      </c>
      <c r="D32" s="17">
        <v>250</v>
      </c>
      <c r="E32" s="398">
        <v>713743</v>
      </c>
      <c r="F32" s="398">
        <v>939024</v>
      </c>
      <c r="G32" s="398">
        <v>1257212</v>
      </c>
      <c r="H32" s="398">
        <v>1234968</v>
      </c>
      <c r="I32" s="398">
        <v>1951969</v>
      </c>
      <c r="J32" s="398">
        <v>1364359</v>
      </c>
      <c r="K32" s="398">
        <v>1639839</v>
      </c>
      <c r="L32" s="318"/>
      <c r="M32" s="318"/>
      <c r="N32" s="318">
        <v>5148.64</v>
      </c>
      <c r="O32" s="318"/>
      <c r="P32" s="318"/>
      <c r="Q32" s="316"/>
      <c r="R32" s="316"/>
      <c r="S32" s="390">
        <f t="shared" si="6"/>
        <v>-1</v>
      </c>
      <c r="T32" s="390">
        <f t="shared" si="7"/>
      </c>
      <c r="U32" s="390">
        <f t="shared" si="8"/>
      </c>
      <c r="V32" s="390" t="e">
        <f>IF(N32=0,"",#REF!/N32-1)</f>
        <v>#REF!</v>
      </c>
      <c r="W32" s="391">
        <f>IF(O32=0,"",#REF!/O32-1)</f>
      </c>
      <c r="X32" s="799"/>
      <c r="Y32" s="800"/>
      <c r="Z32" s="368">
        <v>353</v>
      </c>
      <c r="AA32" s="368">
        <v>1.1</v>
      </c>
      <c r="AB32" s="368">
        <v>0.1</v>
      </c>
      <c r="AC32" s="802"/>
    </row>
    <row r="33" spans="1:29" s="385" customFormat="1" ht="26.25" thickBot="1">
      <c r="A33" s="367"/>
      <c r="B33" s="15" t="s">
        <v>140</v>
      </c>
      <c r="C33" s="15" t="s">
        <v>46</v>
      </c>
      <c r="D33" s="17">
        <v>260</v>
      </c>
      <c r="E33" s="398">
        <v>1120</v>
      </c>
      <c r="F33" s="398">
        <v>1320</v>
      </c>
      <c r="G33" s="398">
        <v>1320</v>
      </c>
      <c r="H33" s="398">
        <v>1320</v>
      </c>
      <c r="I33" s="398">
        <v>1320</v>
      </c>
      <c r="J33" s="398">
        <v>1320</v>
      </c>
      <c r="K33" s="398">
        <v>1322</v>
      </c>
      <c r="L33" s="318"/>
      <c r="M33" s="318"/>
      <c r="N33" s="318"/>
      <c r="O33" s="318"/>
      <c r="P33" s="318"/>
      <c r="Q33" s="316"/>
      <c r="R33" s="316"/>
      <c r="S33" s="390">
        <f t="shared" si="6"/>
        <v>-1</v>
      </c>
      <c r="T33" s="390">
        <f t="shared" si="7"/>
      </c>
      <c r="U33" s="390">
        <f t="shared" si="8"/>
      </c>
      <c r="V33" s="390">
        <f>IF(N33=0,"",#REF!/N33-1)</f>
      </c>
      <c r="W33" s="391">
        <f>IF(O33=0,"",#REF!/O33-1)</f>
      </c>
      <c r="X33" s="799" t="s">
        <v>520</v>
      </c>
      <c r="Y33" s="800" t="s">
        <v>521</v>
      </c>
      <c r="Z33" s="368" t="s">
        <v>522</v>
      </c>
      <c r="AA33" s="368">
        <v>1.1</v>
      </c>
      <c r="AB33" s="368">
        <v>0.1</v>
      </c>
      <c r="AC33" s="802"/>
    </row>
    <row r="34" spans="1:29" s="385" customFormat="1" ht="13.5" thickBot="1">
      <c r="A34" s="367"/>
      <c r="B34" s="15" t="s">
        <v>141</v>
      </c>
      <c r="C34" s="15" t="s">
        <v>47</v>
      </c>
      <c r="D34" s="17">
        <v>270</v>
      </c>
      <c r="E34" s="398">
        <v>173776</v>
      </c>
      <c r="F34" s="398">
        <v>76695</v>
      </c>
      <c r="G34" s="398">
        <v>211672</v>
      </c>
      <c r="H34" s="398">
        <v>347162</v>
      </c>
      <c r="I34" s="398">
        <v>142714</v>
      </c>
      <c r="J34" s="398">
        <v>111972</v>
      </c>
      <c r="K34" s="398">
        <v>225069</v>
      </c>
      <c r="L34" s="318"/>
      <c r="M34" s="318"/>
      <c r="N34" s="318">
        <v>170.45</v>
      </c>
      <c r="O34" s="318"/>
      <c r="P34" s="318"/>
      <c r="Q34" s="316"/>
      <c r="R34" s="316"/>
      <c r="S34" s="390">
        <f t="shared" si="6"/>
        <v>-1</v>
      </c>
      <c r="T34" s="390">
        <f t="shared" si="7"/>
      </c>
      <c r="U34" s="390">
        <f t="shared" si="8"/>
      </c>
      <c r="V34" s="390" t="e">
        <f>IF(N34=0,"",#REF!/N34-1)</f>
        <v>#REF!</v>
      </c>
      <c r="W34" s="391">
        <f>IF(O34=0,"",#REF!/O34-1)</f>
      </c>
      <c r="X34" s="799"/>
      <c r="Y34" s="800"/>
      <c r="Z34" s="368">
        <v>383</v>
      </c>
      <c r="AA34" s="368">
        <v>1.7</v>
      </c>
      <c r="AB34" s="368">
        <v>0.3</v>
      </c>
      <c r="AC34" s="802"/>
    </row>
    <row r="35" spans="1:29" s="385" customFormat="1" ht="15.75" thickBot="1">
      <c r="A35" s="367"/>
      <c r="B35" s="15" t="s">
        <v>142</v>
      </c>
      <c r="C35" s="15" t="s">
        <v>48</v>
      </c>
      <c r="D35" s="17">
        <v>280</v>
      </c>
      <c r="E35" s="400"/>
      <c r="F35" s="400"/>
      <c r="G35" s="400"/>
      <c r="H35" s="400"/>
      <c r="I35" s="400"/>
      <c r="J35" s="398"/>
      <c r="K35" s="398"/>
      <c r="L35" s="318"/>
      <c r="M35" s="318"/>
      <c r="N35" s="318"/>
      <c r="O35" s="318"/>
      <c r="P35" s="318"/>
      <c r="Q35" s="316"/>
      <c r="R35" s="316"/>
      <c r="S35" s="390">
        <f t="shared" si="6"/>
      </c>
      <c r="T35" s="390">
        <f t="shared" si="7"/>
      </c>
      <c r="U35" s="390">
        <f t="shared" si="8"/>
      </c>
      <c r="V35" s="390">
        <f>IF(N35=0,"",#REF!/N35-1)</f>
      </c>
      <c r="W35" s="391">
        <f>IF(O35=0,"",#REF!/O35-1)</f>
      </c>
      <c r="X35" s="799" t="s">
        <v>523</v>
      </c>
      <c r="Y35" s="800" t="s">
        <v>524</v>
      </c>
      <c r="Z35" s="368">
        <v>411</v>
      </c>
      <c r="AA35" s="368">
        <v>1.1</v>
      </c>
      <c r="AB35" s="368">
        <v>0.1</v>
      </c>
      <c r="AC35" s="802"/>
    </row>
    <row r="36" spans="1:29" s="395" customFormat="1" ht="39" thickBot="1">
      <c r="A36" s="367"/>
      <c r="B36" s="18" t="s">
        <v>143</v>
      </c>
      <c r="C36" s="18" t="s">
        <v>49</v>
      </c>
      <c r="D36" s="19">
        <v>290</v>
      </c>
      <c r="E36" s="115">
        <f>SUM(E22,E29:E35)</f>
        <v>1968308</v>
      </c>
      <c r="F36" s="115">
        <f>SUM(F22,F29:F35)</f>
        <v>2130485</v>
      </c>
      <c r="G36" s="115">
        <f>SUM(G22,G29:G35)</f>
        <v>3476688</v>
      </c>
      <c r="H36" s="115">
        <f aca="true" t="shared" si="9" ref="H36:N36">SUM(H22,H29:H35)</f>
        <v>3382385</v>
      </c>
      <c r="I36" s="115">
        <f t="shared" si="9"/>
        <v>4126918</v>
      </c>
      <c r="J36" s="115">
        <f t="shared" si="9"/>
        <v>3646986</v>
      </c>
      <c r="K36" s="115">
        <f t="shared" si="9"/>
        <v>6466279</v>
      </c>
      <c r="L36" s="319">
        <f t="shared" si="9"/>
        <v>0</v>
      </c>
      <c r="M36" s="319">
        <f t="shared" si="9"/>
        <v>0</v>
      </c>
      <c r="N36" s="319">
        <f t="shared" si="9"/>
        <v>14185.600000000002</v>
      </c>
      <c r="O36" s="319">
        <f>SUM(O22,O29:O35)</f>
        <v>0</v>
      </c>
      <c r="P36" s="319">
        <f>SUM(P22,P29:P35)</f>
        <v>0</v>
      </c>
      <c r="Q36" s="319">
        <f>SUM(Q22,Q29:Q35)</f>
        <v>0</v>
      </c>
      <c r="R36" s="319">
        <f>SUM(R22,R29:R35)</f>
        <v>0</v>
      </c>
      <c r="S36" s="390">
        <f t="shared" si="6"/>
        <v>-1</v>
      </c>
      <c r="T36" s="390">
        <f t="shared" si="7"/>
      </c>
      <c r="U36" s="390">
        <f t="shared" si="8"/>
      </c>
      <c r="V36" s="390" t="e">
        <f>IF(N36=0,"",#REF!/N36-1)</f>
        <v>#REF!</v>
      </c>
      <c r="W36" s="391">
        <f>IF(O36=0,"",#REF!/O36-1)</f>
      </c>
      <c r="X36" s="799"/>
      <c r="Y36" s="800"/>
      <c r="Z36" s="368" t="s">
        <v>525</v>
      </c>
      <c r="AA36" s="368">
        <v>1.2</v>
      </c>
      <c r="AB36" s="368">
        <v>0.15</v>
      </c>
      <c r="AC36" s="802"/>
    </row>
    <row r="37" spans="1:29" s="385" customFormat="1" ht="41.25" customHeight="1" thickBot="1">
      <c r="A37" s="401"/>
      <c r="B37" s="22" t="s">
        <v>144</v>
      </c>
      <c r="C37" s="22" t="s">
        <v>50</v>
      </c>
      <c r="D37" s="23">
        <v>300</v>
      </c>
      <c r="E37" s="116">
        <f>E20+E36</f>
        <v>5621527</v>
      </c>
      <c r="F37" s="116">
        <f>F20+F36</f>
        <v>6221447</v>
      </c>
      <c r="G37" s="116">
        <f>G20+G36</f>
        <v>8206247</v>
      </c>
      <c r="H37" s="116">
        <f aca="true" t="shared" si="10" ref="H37:N37">H20+H36</f>
        <v>9000773</v>
      </c>
      <c r="I37" s="116">
        <f t="shared" si="10"/>
        <v>10444179</v>
      </c>
      <c r="J37" s="116">
        <f t="shared" si="10"/>
        <v>11055306</v>
      </c>
      <c r="K37" s="116">
        <f t="shared" si="10"/>
        <v>13577871</v>
      </c>
      <c r="L37" s="320">
        <f t="shared" si="10"/>
        <v>0</v>
      </c>
      <c r="M37" s="320">
        <f t="shared" si="10"/>
        <v>0</v>
      </c>
      <c r="N37" s="320">
        <f t="shared" si="10"/>
        <v>14185.600000000002</v>
      </c>
      <c r="O37" s="320">
        <f>O20+O36</f>
        <v>0</v>
      </c>
      <c r="P37" s="320">
        <f>P20+P36</f>
        <v>0</v>
      </c>
      <c r="Q37" s="320">
        <f>Q20+Q36</f>
        <v>0</v>
      </c>
      <c r="R37" s="320">
        <f>R20+R36</f>
        <v>0</v>
      </c>
      <c r="S37" s="402">
        <f t="shared" si="6"/>
        <v>-1</v>
      </c>
      <c r="T37" s="402">
        <f t="shared" si="7"/>
      </c>
      <c r="U37" s="402">
        <f t="shared" si="8"/>
      </c>
      <c r="V37" s="402" t="e">
        <f>IF(N37=0,"",#REF!/N37-1)</f>
        <v>#REF!</v>
      </c>
      <c r="W37" s="403">
        <f>IF(O37=0,"",#REF!/O37-1)</f>
      </c>
      <c r="X37" s="404" t="s">
        <v>526</v>
      </c>
      <c r="Y37" s="368" t="s">
        <v>527</v>
      </c>
      <c r="Z37" s="368" t="s">
        <v>528</v>
      </c>
      <c r="AA37" s="368">
        <v>1</v>
      </c>
      <c r="AB37" s="368">
        <v>0.1</v>
      </c>
      <c r="AC37" s="802"/>
    </row>
    <row r="38" spans="1:29" s="385" customFormat="1" ht="38.25" customHeight="1" thickBot="1">
      <c r="A38" s="405"/>
      <c r="B38" s="36"/>
      <c r="C38" s="37"/>
      <c r="D38" s="36"/>
      <c r="E38" s="121"/>
      <c r="F38" s="121"/>
      <c r="G38" s="121"/>
      <c r="H38" s="121"/>
      <c r="I38" s="121"/>
      <c r="J38" s="36"/>
      <c r="K38" s="36"/>
      <c r="L38" s="36"/>
      <c r="M38" s="36"/>
      <c r="N38" s="36"/>
      <c r="O38" s="36"/>
      <c r="P38" s="36"/>
      <c r="Q38" s="36"/>
      <c r="R38" s="36"/>
      <c r="S38" s="406"/>
      <c r="T38" s="406"/>
      <c r="U38" s="406"/>
      <c r="V38" s="406"/>
      <c r="W38" s="407"/>
      <c r="X38" s="799" t="s">
        <v>529</v>
      </c>
      <c r="Y38" s="368" t="s">
        <v>530</v>
      </c>
      <c r="Z38" s="368" t="s">
        <v>531</v>
      </c>
      <c r="AA38" s="368">
        <v>1.15</v>
      </c>
      <c r="AB38" s="368">
        <v>0.15</v>
      </c>
      <c r="AC38" s="802"/>
    </row>
    <row r="39" spans="1:29" s="385" customFormat="1" ht="10.5" customHeight="1" hidden="1">
      <c r="A39" s="405"/>
      <c r="B39" s="117"/>
      <c r="C39" s="147"/>
      <c r="D39" s="38"/>
      <c r="E39" s="122"/>
      <c r="F39" s="122"/>
      <c r="G39" s="122"/>
      <c r="H39" s="122"/>
      <c r="I39" s="122"/>
      <c r="J39" s="38"/>
      <c r="K39" s="38"/>
      <c r="L39" s="38"/>
      <c r="M39" s="38"/>
      <c r="N39" s="38"/>
      <c r="O39" s="38"/>
      <c r="P39" s="38"/>
      <c r="Q39" s="38"/>
      <c r="R39" s="38"/>
      <c r="S39" s="406"/>
      <c r="T39" s="406"/>
      <c r="U39" s="406"/>
      <c r="V39" s="406"/>
      <c r="W39" s="407"/>
      <c r="X39" s="799"/>
      <c r="Y39" s="368">
        <v>53</v>
      </c>
      <c r="Z39" s="368" t="s">
        <v>532</v>
      </c>
      <c r="AA39" s="368">
        <v>1</v>
      </c>
      <c r="AB39" s="368">
        <v>0.05</v>
      </c>
      <c r="AC39" s="802"/>
    </row>
    <row r="40" spans="1:29" s="381" customFormat="1" ht="24.75" thickBot="1">
      <c r="A40" s="408"/>
      <c r="B40" s="33" t="s">
        <v>115</v>
      </c>
      <c r="C40" s="33" t="s">
        <v>24</v>
      </c>
      <c r="D40" s="33" t="s">
        <v>10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79"/>
      <c r="T40" s="379"/>
      <c r="U40" s="379"/>
      <c r="V40" s="379"/>
      <c r="W40" s="380"/>
      <c r="X40" s="799" t="s">
        <v>533</v>
      </c>
      <c r="Y40" s="368">
        <v>55</v>
      </c>
      <c r="Z40" s="368" t="s">
        <v>534</v>
      </c>
      <c r="AA40" s="368">
        <v>1.1</v>
      </c>
      <c r="AB40" s="368">
        <v>0.1</v>
      </c>
      <c r="AC40" s="802"/>
    </row>
    <row r="41" spans="1:29" s="412" customFormat="1" ht="24.75" thickBot="1">
      <c r="A41" s="409"/>
      <c r="B41" s="34" t="s">
        <v>145</v>
      </c>
      <c r="C41" s="34" t="s">
        <v>51</v>
      </c>
      <c r="D41" s="15"/>
      <c r="E41" s="39">
        <f aca="true" t="shared" si="11" ref="E41:O41">E7</f>
        <v>41456</v>
      </c>
      <c r="F41" s="39">
        <f t="shared" si="11"/>
        <v>41548</v>
      </c>
      <c r="G41" s="39">
        <f t="shared" si="11"/>
        <v>41640</v>
      </c>
      <c r="H41" s="39">
        <f t="shared" si="11"/>
        <v>41730</v>
      </c>
      <c r="I41" s="39">
        <f t="shared" si="11"/>
        <v>41821</v>
      </c>
      <c r="J41" s="39">
        <f t="shared" si="11"/>
        <v>41913</v>
      </c>
      <c r="K41" s="39">
        <f t="shared" si="11"/>
        <v>42005</v>
      </c>
      <c r="L41" s="39">
        <f t="shared" si="11"/>
        <v>42370</v>
      </c>
      <c r="M41" s="39">
        <f t="shared" si="11"/>
        <v>42461</v>
      </c>
      <c r="N41" s="39">
        <f t="shared" si="11"/>
        <v>42552</v>
      </c>
      <c r="O41" s="39">
        <f t="shared" si="11"/>
        <v>42644</v>
      </c>
      <c r="P41" s="39">
        <f aca="true" t="shared" si="12" ref="P41:W41">P7</f>
        <v>42736</v>
      </c>
      <c r="Q41" s="39">
        <f t="shared" si="12"/>
        <v>42735</v>
      </c>
      <c r="R41" s="39">
        <f>R7</f>
        <v>43100</v>
      </c>
      <c r="S41" s="410" t="str">
        <f t="shared" si="12"/>
        <v>Изменение 01.01.15 (+-%)</v>
      </c>
      <c r="T41" s="410" t="str">
        <f t="shared" si="12"/>
        <v>Изменение 01.04.15(+-%)</v>
      </c>
      <c r="U41" s="410" t="str">
        <f t="shared" si="12"/>
        <v>Изменение 01.07.15(+-%)</v>
      </c>
      <c r="V41" s="410" t="str">
        <f t="shared" si="12"/>
        <v>Изменение 01.10.15(+-%)</v>
      </c>
      <c r="W41" s="411" t="str">
        <f t="shared" si="12"/>
        <v>Изменение 01.01.16 (+-%)</v>
      </c>
      <c r="X41" s="799"/>
      <c r="Y41" s="368">
        <v>56</v>
      </c>
      <c r="Z41" s="368" t="s">
        <v>535</v>
      </c>
      <c r="AA41" s="368">
        <v>1</v>
      </c>
      <c r="AB41" s="368">
        <v>0.1</v>
      </c>
      <c r="AC41" s="802"/>
    </row>
    <row r="42" spans="1:29" s="385" customFormat="1" ht="13.5" thickBot="1">
      <c r="A42" s="405"/>
      <c r="B42" s="20" t="s">
        <v>146</v>
      </c>
      <c r="C42" s="20" t="s">
        <v>52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406"/>
      <c r="T42" s="406"/>
      <c r="U42" s="406"/>
      <c r="V42" s="406"/>
      <c r="W42" s="407"/>
      <c r="X42" s="799" t="s">
        <v>536</v>
      </c>
      <c r="Y42" s="800">
        <v>58</v>
      </c>
      <c r="Z42" s="368">
        <v>581</v>
      </c>
      <c r="AA42" s="368">
        <v>1.1</v>
      </c>
      <c r="AB42" s="368">
        <v>0.15</v>
      </c>
      <c r="AC42" s="802"/>
    </row>
    <row r="43" spans="1:29" s="385" customFormat="1" ht="14.25" customHeight="1" thickBot="1">
      <c r="A43" s="405"/>
      <c r="B43" s="15" t="s">
        <v>147</v>
      </c>
      <c r="C43" s="15" t="s">
        <v>53</v>
      </c>
      <c r="D43" s="17">
        <v>410</v>
      </c>
      <c r="E43" s="17">
        <v>1026913</v>
      </c>
      <c r="F43" s="17">
        <v>1026913</v>
      </c>
      <c r="G43" s="17">
        <v>1026913</v>
      </c>
      <c r="H43" s="17">
        <v>1026913</v>
      </c>
      <c r="I43" s="17">
        <v>1026913</v>
      </c>
      <c r="J43" s="17">
        <v>1026913</v>
      </c>
      <c r="K43" s="17">
        <v>1026913</v>
      </c>
      <c r="L43" s="322"/>
      <c r="M43" s="322"/>
      <c r="N43" s="322">
        <v>300</v>
      </c>
      <c r="O43" s="322"/>
      <c r="P43" s="322"/>
      <c r="Q43" s="321"/>
      <c r="R43" s="321"/>
      <c r="S43" s="390">
        <f aca="true" t="shared" si="13" ref="S43:S77">IF(K43=0,"",L43/K43-1)</f>
        <v>-1</v>
      </c>
      <c r="T43" s="390">
        <f aca="true" t="shared" si="14" ref="T43:T77">IF(L43=0,"",M43/L43-1)</f>
      </c>
      <c r="U43" s="390">
        <f aca="true" t="shared" si="15" ref="U43:U77">IF(M43=0,"",N43/M43-1)</f>
      </c>
      <c r="V43" s="390" t="e">
        <f>IF(N43=0,"",#REF!/N43-1)</f>
        <v>#REF!</v>
      </c>
      <c r="W43" s="391">
        <f>IF(O43=0,"",#REF!/O43-1)</f>
      </c>
      <c r="X43" s="799"/>
      <c r="Y43" s="800"/>
      <c r="Z43" s="368">
        <v>582</v>
      </c>
      <c r="AA43" s="368">
        <v>1.3</v>
      </c>
      <c r="AB43" s="368">
        <v>0.2</v>
      </c>
      <c r="AC43" s="802"/>
    </row>
    <row r="44" spans="1:29" s="385" customFormat="1" ht="13.5" thickBot="1">
      <c r="A44" s="405"/>
      <c r="B44" s="15" t="s">
        <v>148</v>
      </c>
      <c r="C44" s="15" t="s">
        <v>101</v>
      </c>
      <c r="D44" s="17">
        <v>420</v>
      </c>
      <c r="E44" s="17"/>
      <c r="F44" s="17"/>
      <c r="G44" s="17"/>
      <c r="H44" s="17"/>
      <c r="I44" s="17"/>
      <c r="J44" s="17"/>
      <c r="K44" s="17"/>
      <c r="L44" s="322"/>
      <c r="M44" s="322"/>
      <c r="N44" s="322"/>
      <c r="O44" s="322"/>
      <c r="P44" s="322"/>
      <c r="Q44" s="321"/>
      <c r="R44" s="321"/>
      <c r="S44" s="390">
        <f t="shared" si="13"/>
      </c>
      <c r="T44" s="390">
        <f t="shared" si="14"/>
      </c>
      <c r="U44" s="390">
        <f t="shared" si="15"/>
      </c>
      <c r="V44" s="390">
        <f>IF(N44=0,"",#REF!/N44-1)</f>
      </c>
      <c r="W44" s="391">
        <f>IF(O44=0,"",#REF!/O44-1)</f>
      </c>
      <c r="X44" s="799"/>
      <c r="Y44" s="800">
        <v>59</v>
      </c>
      <c r="Z44" s="368">
        <v>591</v>
      </c>
      <c r="AA44" s="368">
        <v>1.1</v>
      </c>
      <c r="AB44" s="368">
        <v>0.1</v>
      </c>
      <c r="AC44" s="802"/>
    </row>
    <row r="45" spans="1:29" s="385" customFormat="1" ht="13.5" thickBot="1">
      <c r="A45" s="405"/>
      <c r="B45" s="15" t="s">
        <v>149</v>
      </c>
      <c r="C45" s="15" t="s">
        <v>54</v>
      </c>
      <c r="D45" s="17">
        <v>430</v>
      </c>
      <c r="E45" s="17"/>
      <c r="F45" s="17"/>
      <c r="G45" s="17"/>
      <c r="H45" s="17"/>
      <c r="I45" s="17"/>
      <c r="J45" s="17"/>
      <c r="K45" s="17"/>
      <c r="L45" s="322"/>
      <c r="M45" s="322"/>
      <c r="N45" s="322"/>
      <c r="O45" s="322"/>
      <c r="P45" s="322"/>
      <c r="Q45" s="321"/>
      <c r="R45" s="321"/>
      <c r="S45" s="390">
        <f t="shared" si="13"/>
      </c>
      <c r="T45" s="390">
        <f t="shared" si="14"/>
      </c>
      <c r="U45" s="390">
        <f t="shared" si="15"/>
      </c>
      <c r="V45" s="390">
        <f>IF(N45=0,"",#REF!/N45-1)</f>
      </c>
      <c r="W45" s="391">
        <f>IF(O45=0,"",#REF!/O45-1)</f>
      </c>
      <c r="X45" s="799"/>
      <c r="Y45" s="800"/>
      <c r="Z45" s="368">
        <v>592</v>
      </c>
      <c r="AA45" s="368">
        <v>1.1</v>
      </c>
      <c r="AB45" s="368">
        <v>0.15</v>
      </c>
      <c r="AC45" s="802"/>
    </row>
    <row r="46" spans="1:29" s="385" customFormat="1" ht="26.25" thickBot="1">
      <c r="A46" s="405"/>
      <c r="B46" s="15" t="s">
        <v>150</v>
      </c>
      <c r="C46" s="15" t="s">
        <v>55</v>
      </c>
      <c r="D46" s="17">
        <v>440</v>
      </c>
      <c r="E46" s="17">
        <v>54</v>
      </c>
      <c r="F46" s="17">
        <v>54</v>
      </c>
      <c r="G46" s="17">
        <v>54</v>
      </c>
      <c r="H46" s="17">
        <v>54</v>
      </c>
      <c r="I46" s="17">
        <v>54</v>
      </c>
      <c r="J46" s="17">
        <v>54</v>
      </c>
      <c r="K46" s="17">
        <v>54</v>
      </c>
      <c r="L46" s="322"/>
      <c r="M46" s="322"/>
      <c r="N46" s="322"/>
      <c r="O46" s="322"/>
      <c r="P46" s="322"/>
      <c r="Q46" s="321"/>
      <c r="R46" s="321"/>
      <c r="S46" s="390">
        <f t="shared" si="13"/>
        <v>-1</v>
      </c>
      <c r="T46" s="390">
        <f t="shared" si="14"/>
      </c>
      <c r="U46" s="390">
        <f t="shared" si="15"/>
      </c>
      <c r="V46" s="390">
        <f>IF(N46=0,"",#REF!/N46-1)</f>
      </c>
      <c r="W46" s="391">
        <f>IF(O46=0,"",#REF!/O46-1)</f>
      </c>
      <c r="X46" s="799"/>
      <c r="Y46" s="368" t="s">
        <v>537</v>
      </c>
      <c r="Z46" s="368" t="s">
        <v>538</v>
      </c>
      <c r="AA46" s="368">
        <v>1.1</v>
      </c>
      <c r="AB46" s="368">
        <v>0.15</v>
      </c>
      <c r="AC46" s="802"/>
    </row>
    <row r="47" spans="1:29" s="385" customFormat="1" ht="13.5" thickBot="1">
      <c r="A47" s="405"/>
      <c r="B47" s="15" t="s">
        <v>151</v>
      </c>
      <c r="C47" s="15" t="s">
        <v>56</v>
      </c>
      <c r="D47" s="17">
        <v>450</v>
      </c>
      <c r="E47" s="17">
        <v>29089</v>
      </c>
      <c r="F47" s="17">
        <v>34368</v>
      </c>
      <c r="G47" s="17">
        <v>384762</v>
      </c>
      <c r="H47" s="17">
        <v>384503</v>
      </c>
      <c r="I47" s="17">
        <v>380202</v>
      </c>
      <c r="J47" s="17">
        <v>379892</v>
      </c>
      <c r="K47" s="17">
        <v>381220</v>
      </c>
      <c r="L47" s="322"/>
      <c r="M47" s="322"/>
      <c r="N47" s="322"/>
      <c r="O47" s="322"/>
      <c r="P47" s="322"/>
      <c r="Q47" s="321"/>
      <c r="R47" s="321"/>
      <c r="S47" s="390">
        <f t="shared" si="13"/>
        <v>-1</v>
      </c>
      <c r="T47" s="390">
        <f t="shared" si="14"/>
      </c>
      <c r="U47" s="390">
        <f t="shared" si="15"/>
      </c>
      <c r="V47" s="390">
        <f>IF(N47=0,"",#REF!/N47-1)</f>
      </c>
      <c r="W47" s="391">
        <f>IF(O47=0,"",#REF!/O47-1)</f>
      </c>
      <c r="X47" s="799"/>
      <c r="Y47" s="800" t="s">
        <v>539</v>
      </c>
      <c r="Z47" s="368" t="s">
        <v>540</v>
      </c>
      <c r="AA47" s="368">
        <v>1.3</v>
      </c>
      <c r="AB47" s="368">
        <v>0.2</v>
      </c>
      <c r="AC47" s="802"/>
    </row>
    <row r="48" spans="1:29" s="385" customFormat="1" ht="13.5" thickBot="1">
      <c r="A48" s="405"/>
      <c r="B48" s="15" t="s">
        <v>152</v>
      </c>
      <c r="C48" s="15" t="s">
        <v>57</v>
      </c>
      <c r="D48" s="17">
        <v>460</v>
      </c>
      <c r="E48" s="17">
        <v>91840</v>
      </c>
      <c r="F48" s="17">
        <v>92141</v>
      </c>
      <c r="G48" s="17">
        <v>344713</v>
      </c>
      <c r="H48" s="17">
        <v>231261</v>
      </c>
      <c r="I48" s="17">
        <v>205480</v>
      </c>
      <c r="J48" s="17">
        <v>116994</v>
      </c>
      <c r="K48" s="17">
        <v>115438</v>
      </c>
      <c r="L48" s="322"/>
      <c r="M48" s="322"/>
      <c r="N48" s="322"/>
      <c r="O48" s="322"/>
      <c r="P48" s="322"/>
      <c r="Q48" s="321"/>
      <c r="R48" s="321"/>
      <c r="S48" s="390">
        <f t="shared" si="13"/>
        <v>-1</v>
      </c>
      <c r="T48" s="390">
        <f t="shared" si="14"/>
      </c>
      <c r="U48" s="390">
        <f t="shared" si="15"/>
      </c>
      <c r="V48" s="390">
        <f>IF(N48=0,"",#REF!/N48-1)</f>
      </c>
      <c r="W48" s="391">
        <f>IF(O48=0,"",#REF!/O48-1)</f>
      </c>
      <c r="X48" s="799"/>
      <c r="Y48" s="800"/>
      <c r="Z48" s="368">
        <v>639</v>
      </c>
      <c r="AA48" s="368">
        <v>1.1</v>
      </c>
      <c r="AB48" s="368">
        <v>0.1</v>
      </c>
      <c r="AC48" s="802"/>
    </row>
    <row r="49" spans="1:29" s="385" customFormat="1" ht="13.5" thickBot="1">
      <c r="A49" s="405"/>
      <c r="B49" s="15" t="s">
        <v>153</v>
      </c>
      <c r="C49" s="15" t="s">
        <v>385</v>
      </c>
      <c r="D49" s="17">
        <v>470</v>
      </c>
      <c r="E49" s="17">
        <v>214188</v>
      </c>
      <c r="F49" s="17">
        <v>152891</v>
      </c>
      <c r="G49" s="17"/>
      <c r="H49" s="17">
        <v>164396</v>
      </c>
      <c r="I49" s="17">
        <v>421743</v>
      </c>
      <c r="J49" s="17">
        <v>689703</v>
      </c>
      <c r="K49" s="17">
        <v>495142</v>
      </c>
      <c r="L49" s="322"/>
      <c r="M49" s="322"/>
      <c r="N49" s="322">
        <v>1324.41</v>
      </c>
      <c r="O49" s="322"/>
      <c r="P49" s="322"/>
      <c r="Q49" s="321"/>
      <c r="R49" s="321"/>
      <c r="S49" s="390">
        <f t="shared" si="13"/>
        <v>-1</v>
      </c>
      <c r="T49" s="390">
        <f t="shared" si="14"/>
      </c>
      <c r="U49" s="390">
        <f t="shared" si="15"/>
      </c>
      <c r="V49" s="390" t="e">
        <f>IF(N49=0,"",#REF!/N49-1)</f>
        <v>#REF!</v>
      </c>
      <c r="W49" s="391">
        <f>IF(O49=0,"",#REF!/O49-1)</f>
      </c>
      <c r="X49" s="799" t="s">
        <v>541</v>
      </c>
      <c r="Y49" s="368" t="s">
        <v>542</v>
      </c>
      <c r="Z49" s="368" t="s">
        <v>543</v>
      </c>
      <c r="AA49" s="368">
        <v>1.5</v>
      </c>
      <c r="AB49" s="368">
        <v>0.2</v>
      </c>
      <c r="AC49" s="802"/>
    </row>
    <row r="50" spans="1:29" s="385" customFormat="1" ht="15.75" thickBot="1">
      <c r="A50" s="405"/>
      <c r="B50" s="15" t="s">
        <v>154</v>
      </c>
      <c r="C50" s="15" t="s">
        <v>58</v>
      </c>
      <c r="D50" s="17">
        <v>480</v>
      </c>
      <c r="E50" s="413"/>
      <c r="F50" s="413"/>
      <c r="G50" s="413"/>
      <c r="H50" s="413"/>
      <c r="I50" s="413"/>
      <c r="J50" s="17"/>
      <c r="K50" s="17"/>
      <c r="L50" s="322"/>
      <c r="M50" s="322"/>
      <c r="N50" s="322"/>
      <c r="O50" s="322"/>
      <c r="P50" s="322"/>
      <c r="Q50" s="321"/>
      <c r="R50" s="321"/>
      <c r="S50" s="390">
        <f t="shared" si="13"/>
      </c>
      <c r="T50" s="390">
        <f t="shared" si="14"/>
      </c>
      <c r="U50" s="390">
        <f t="shared" si="15"/>
      </c>
      <c r="V50" s="390">
        <f>IF(N50=0,"",#REF!/N50-1)</f>
      </c>
      <c r="W50" s="391">
        <f>IF(O50=0,"",#REF!/O50-1)</f>
      </c>
      <c r="X50" s="799"/>
      <c r="Y50" s="368"/>
      <c r="Z50" s="368">
        <v>649</v>
      </c>
      <c r="AA50" s="368">
        <v>1.1</v>
      </c>
      <c r="AB50" s="368">
        <v>0.1</v>
      </c>
      <c r="AC50" s="802"/>
    </row>
    <row r="51" spans="1:29" s="395" customFormat="1" ht="26.25" thickBot="1">
      <c r="A51" s="405"/>
      <c r="B51" s="18" t="s">
        <v>155</v>
      </c>
      <c r="C51" s="18" t="s">
        <v>59</v>
      </c>
      <c r="D51" s="19">
        <v>490</v>
      </c>
      <c r="E51" s="115">
        <f>SUM(E43:E50)</f>
        <v>1362084</v>
      </c>
      <c r="F51" s="115">
        <f>SUM(F43:F50)</f>
        <v>1306367</v>
      </c>
      <c r="G51" s="115">
        <f>SUM(G43:G50)</f>
        <v>1756442</v>
      </c>
      <c r="H51" s="115">
        <f aca="true" t="shared" si="16" ref="H51:N51">SUM(H43:H50)</f>
        <v>1807127</v>
      </c>
      <c r="I51" s="115">
        <f t="shared" si="16"/>
        <v>2034392</v>
      </c>
      <c r="J51" s="115">
        <f t="shared" si="16"/>
        <v>2213556</v>
      </c>
      <c r="K51" s="115">
        <f t="shared" si="16"/>
        <v>2018767</v>
      </c>
      <c r="L51" s="414">
        <f t="shared" si="16"/>
        <v>0</v>
      </c>
      <c r="M51" s="414">
        <f t="shared" si="16"/>
        <v>0</v>
      </c>
      <c r="N51" s="414">
        <f t="shared" si="16"/>
        <v>1624.41</v>
      </c>
      <c r="O51" s="414">
        <f>SUM(O43:O50)</f>
        <v>0</v>
      </c>
      <c r="P51" s="414">
        <f>SUM(P43:P50)</f>
        <v>0</v>
      </c>
      <c r="Q51" s="414">
        <f>SUM(Q43:Q50)</f>
        <v>0</v>
      </c>
      <c r="R51" s="414">
        <f>SUM(R43:R50)</f>
        <v>0</v>
      </c>
      <c r="S51" s="390">
        <f t="shared" si="13"/>
        <v>-1</v>
      </c>
      <c r="T51" s="390">
        <f t="shared" si="14"/>
      </c>
      <c r="U51" s="390">
        <f t="shared" si="15"/>
      </c>
      <c r="V51" s="390" t="e">
        <f>IF(N51=0,"",#REF!/N51-1)</f>
        <v>#REF!</v>
      </c>
      <c r="W51" s="391">
        <f>IF(O51=0,"",#REF!/O51-1)</f>
      </c>
      <c r="X51" s="799"/>
      <c r="Y51" s="368"/>
      <c r="Z51" s="368" t="s">
        <v>544</v>
      </c>
      <c r="AA51" s="368">
        <v>1.5</v>
      </c>
      <c r="AB51" s="368">
        <v>0.2</v>
      </c>
      <c r="AC51" s="802"/>
    </row>
    <row r="52" spans="1:29" s="385" customFormat="1" ht="12.75" customHeight="1" thickBot="1">
      <c r="A52" s="405"/>
      <c r="B52" s="20" t="s">
        <v>156</v>
      </c>
      <c r="C52" s="20" t="s">
        <v>60</v>
      </c>
      <c r="D52" s="17"/>
      <c r="E52" s="17"/>
      <c r="F52" s="17"/>
      <c r="G52" s="17"/>
      <c r="H52" s="17"/>
      <c r="I52" s="17"/>
      <c r="J52" s="17"/>
      <c r="K52" s="17"/>
      <c r="L52" s="322"/>
      <c r="M52" s="322"/>
      <c r="N52" s="322"/>
      <c r="O52" s="322"/>
      <c r="P52" s="322"/>
      <c r="Q52" s="322"/>
      <c r="R52" s="322"/>
      <c r="S52" s="406">
        <f t="shared" si="13"/>
      </c>
      <c r="T52" s="406">
        <f t="shared" si="14"/>
      </c>
      <c r="U52" s="406">
        <f t="shared" si="15"/>
      </c>
      <c r="V52" s="406">
        <f>IF(N52=0,"",#REF!/N52-1)</f>
      </c>
      <c r="W52" s="407">
        <f>IF(O52=0,"",#REF!/O52-1)</f>
      </c>
      <c r="X52" s="799" t="s">
        <v>545</v>
      </c>
      <c r="Y52" s="800">
        <v>68</v>
      </c>
      <c r="Z52" s="368" t="s">
        <v>546</v>
      </c>
      <c r="AA52" s="368">
        <v>1.1</v>
      </c>
      <c r="AB52" s="368">
        <v>0.1</v>
      </c>
      <c r="AC52" s="802"/>
    </row>
    <row r="53" spans="1:29" s="385" customFormat="1" ht="13.5" thickBot="1">
      <c r="A53" s="405"/>
      <c r="B53" s="15" t="s">
        <v>157</v>
      </c>
      <c r="C53" s="15" t="s">
        <v>61</v>
      </c>
      <c r="D53" s="17">
        <v>510</v>
      </c>
      <c r="E53" s="17">
        <v>2630791</v>
      </c>
      <c r="F53" s="17">
        <v>2840235</v>
      </c>
      <c r="G53" s="17">
        <v>3334863</v>
      </c>
      <c r="H53" s="17">
        <v>4137368</v>
      </c>
      <c r="I53" s="17">
        <v>5054474</v>
      </c>
      <c r="J53" s="17">
        <v>5670271</v>
      </c>
      <c r="K53" s="17">
        <v>5688453</v>
      </c>
      <c r="L53" s="322"/>
      <c r="M53" s="322"/>
      <c r="N53" s="322">
        <v>3600</v>
      </c>
      <c r="O53" s="322"/>
      <c r="P53" s="322"/>
      <c r="Q53" s="321"/>
      <c r="R53" s="321"/>
      <c r="S53" s="390">
        <f t="shared" si="13"/>
        <v>-1</v>
      </c>
      <c r="T53" s="390">
        <f t="shared" si="14"/>
      </c>
      <c r="U53" s="390">
        <f t="shared" si="15"/>
      </c>
      <c r="V53" s="390" t="e">
        <f>IF(N53=0,"",#REF!/N53-1)</f>
        <v>#REF!</v>
      </c>
      <c r="W53" s="391">
        <f>IF(O53=0,"",#REF!/O53-1)</f>
      </c>
      <c r="X53" s="799"/>
      <c r="Y53" s="800"/>
      <c r="Z53" s="368">
        <v>683</v>
      </c>
      <c r="AA53" s="368">
        <v>1</v>
      </c>
      <c r="AB53" s="368">
        <v>0.05</v>
      </c>
      <c r="AC53" s="802"/>
    </row>
    <row r="54" spans="1:29" s="385" customFormat="1" ht="26.25" thickBot="1">
      <c r="A54" s="405"/>
      <c r="B54" s="15" t="s">
        <v>158</v>
      </c>
      <c r="C54" s="15" t="s">
        <v>77</v>
      </c>
      <c r="D54" s="17">
        <v>520</v>
      </c>
      <c r="E54" s="17">
        <v>29775</v>
      </c>
      <c r="F54" s="17">
        <v>38400</v>
      </c>
      <c r="G54" s="17">
        <v>34764</v>
      </c>
      <c r="H54" s="17">
        <v>29305</v>
      </c>
      <c r="I54" s="17">
        <v>31903</v>
      </c>
      <c r="J54" s="17">
        <v>47627</v>
      </c>
      <c r="K54" s="17">
        <v>58915</v>
      </c>
      <c r="L54" s="322"/>
      <c r="M54" s="322"/>
      <c r="N54" s="322"/>
      <c r="O54" s="322"/>
      <c r="P54" s="322"/>
      <c r="Q54" s="321"/>
      <c r="R54" s="321"/>
      <c r="S54" s="390">
        <f t="shared" si="13"/>
        <v>-1</v>
      </c>
      <c r="T54" s="390">
        <f t="shared" si="14"/>
      </c>
      <c r="U54" s="390">
        <f t="shared" si="15"/>
      </c>
      <c r="V54" s="390">
        <f>IF(N54=0,"",#REF!/N54-1)</f>
      </c>
      <c r="W54" s="391">
        <f>IF(O54=0,"",#REF!/O54-1)</f>
      </c>
      <c r="X54" s="799" t="s">
        <v>547</v>
      </c>
      <c r="Y54" s="800" t="s">
        <v>548</v>
      </c>
      <c r="Z54" s="368" t="s">
        <v>549</v>
      </c>
      <c r="AA54" s="368">
        <v>1</v>
      </c>
      <c r="AB54" s="368">
        <v>0.05</v>
      </c>
      <c r="AC54" s="802"/>
    </row>
    <row r="55" spans="1:29" s="385" customFormat="1" ht="13.5" thickBot="1">
      <c r="A55" s="405"/>
      <c r="B55" s="15" t="s">
        <v>159</v>
      </c>
      <c r="C55" s="15" t="s">
        <v>106</v>
      </c>
      <c r="D55" s="17">
        <v>530</v>
      </c>
      <c r="E55" s="17"/>
      <c r="F55" s="17"/>
      <c r="G55" s="17"/>
      <c r="H55" s="17">
        <v>12824</v>
      </c>
      <c r="I55" s="17">
        <v>18411</v>
      </c>
      <c r="J55" s="17">
        <v>19442</v>
      </c>
      <c r="K55" s="17">
        <v>11997</v>
      </c>
      <c r="L55" s="322"/>
      <c r="M55" s="322"/>
      <c r="N55" s="322"/>
      <c r="O55" s="322"/>
      <c r="P55" s="322"/>
      <c r="Q55" s="321"/>
      <c r="R55" s="321"/>
      <c r="S55" s="390">
        <f t="shared" si="13"/>
        <v>-1</v>
      </c>
      <c r="T55" s="390">
        <f t="shared" si="14"/>
      </c>
      <c r="U55" s="390">
        <f t="shared" si="15"/>
      </c>
      <c r="V55" s="390">
        <f>IF(N55=0,"",#REF!/N55-1)</f>
      </c>
      <c r="W55" s="391">
        <f>IF(O55=0,"",#REF!/O55-1)</f>
      </c>
      <c r="X55" s="799"/>
      <c r="Y55" s="800"/>
      <c r="Z55" s="368">
        <v>712</v>
      </c>
      <c r="AA55" s="368">
        <v>1.2</v>
      </c>
      <c r="AB55" s="368">
        <v>0.15</v>
      </c>
      <c r="AC55" s="802"/>
    </row>
    <row r="56" spans="1:29" s="385" customFormat="1" ht="13.5" thickBot="1">
      <c r="A56" s="405"/>
      <c r="B56" s="15" t="s">
        <v>160</v>
      </c>
      <c r="C56" s="15" t="s">
        <v>78</v>
      </c>
      <c r="D56" s="17">
        <v>540</v>
      </c>
      <c r="E56" s="17"/>
      <c r="F56" s="17"/>
      <c r="G56" s="17"/>
      <c r="H56" s="17"/>
      <c r="I56" s="17"/>
      <c r="J56" s="17"/>
      <c r="K56" s="17"/>
      <c r="L56" s="322"/>
      <c r="M56" s="322"/>
      <c r="N56" s="322"/>
      <c r="O56" s="322"/>
      <c r="P56" s="322"/>
      <c r="Q56" s="321"/>
      <c r="R56" s="321"/>
      <c r="S56" s="390">
        <f t="shared" si="13"/>
      </c>
      <c r="T56" s="390">
        <f t="shared" si="14"/>
      </c>
      <c r="U56" s="390">
        <f t="shared" si="15"/>
      </c>
      <c r="V56" s="390">
        <f>IF(N56=0,"",#REF!/N56-1)</f>
      </c>
      <c r="W56" s="391">
        <f>IF(O56=0,"",#REF!/O56-1)</f>
      </c>
      <c r="X56" s="799"/>
      <c r="Y56" s="368">
        <v>72</v>
      </c>
      <c r="Z56" s="368" t="s">
        <v>550</v>
      </c>
      <c r="AA56" s="368">
        <v>1.15</v>
      </c>
      <c r="AB56" s="368">
        <v>0.2</v>
      </c>
      <c r="AC56" s="802"/>
    </row>
    <row r="57" spans="1:29" s="385" customFormat="1" ht="13.5" thickBot="1">
      <c r="A57" s="405"/>
      <c r="B57" s="15" t="s">
        <v>161</v>
      </c>
      <c r="C57" s="15" t="s">
        <v>79</v>
      </c>
      <c r="D57" s="17">
        <v>550</v>
      </c>
      <c r="E57" s="17"/>
      <c r="F57" s="17"/>
      <c r="G57" s="17"/>
      <c r="H57" s="17"/>
      <c r="I57" s="17"/>
      <c r="J57" s="17"/>
      <c r="K57" s="17"/>
      <c r="L57" s="322"/>
      <c r="M57" s="322"/>
      <c r="N57" s="322"/>
      <c r="O57" s="322"/>
      <c r="P57" s="322"/>
      <c r="Q57" s="321"/>
      <c r="R57" s="321"/>
      <c r="S57" s="390">
        <f t="shared" si="13"/>
      </c>
      <c r="T57" s="390">
        <f t="shared" si="14"/>
      </c>
      <c r="U57" s="390">
        <f t="shared" si="15"/>
      </c>
      <c r="V57" s="390">
        <f>IF(N57=0,"",#REF!/N57-1)</f>
      </c>
      <c r="W57" s="391">
        <f>IF(O57=0,"",#REF!/O57-1)</f>
      </c>
      <c r="X57" s="799"/>
      <c r="Y57" s="800">
        <v>73</v>
      </c>
      <c r="Z57" s="368">
        <v>731</v>
      </c>
      <c r="AA57" s="368">
        <v>1.2</v>
      </c>
      <c r="AB57" s="368">
        <v>0.15</v>
      </c>
      <c r="AC57" s="802"/>
    </row>
    <row r="58" spans="1:29" s="385" customFormat="1" ht="13.5" thickBot="1">
      <c r="A58" s="405"/>
      <c r="B58" s="15" t="s">
        <v>162</v>
      </c>
      <c r="C58" s="15" t="s">
        <v>81</v>
      </c>
      <c r="D58" s="17">
        <v>560</v>
      </c>
      <c r="E58" s="17"/>
      <c r="F58" s="17"/>
      <c r="G58" s="17"/>
      <c r="H58" s="17"/>
      <c r="I58" s="17"/>
      <c r="J58" s="17"/>
      <c r="K58" s="17"/>
      <c r="L58" s="322"/>
      <c r="M58" s="322"/>
      <c r="N58" s="322"/>
      <c r="O58" s="322"/>
      <c r="P58" s="322"/>
      <c r="Q58" s="321"/>
      <c r="R58" s="321"/>
      <c r="S58" s="390">
        <f t="shared" si="13"/>
      </c>
      <c r="T58" s="390">
        <f t="shared" si="14"/>
      </c>
      <c r="U58" s="390">
        <f t="shared" si="15"/>
      </c>
      <c r="V58" s="390">
        <f>IF(N58=0,"",#REF!/N58-1)</f>
      </c>
      <c r="W58" s="391">
        <f>IF(O58=0,"",#REF!/O58-1)</f>
      </c>
      <c r="X58" s="799"/>
      <c r="Y58" s="800"/>
      <c r="Z58" s="368">
        <v>732</v>
      </c>
      <c r="AA58" s="368">
        <v>1</v>
      </c>
      <c r="AB58" s="368">
        <v>0.05</v>
      </c>
      <c r="AC58" s="802"/>
    </row>
    <row r="59" spans="1:29" s="416" customFormat="1" ht="13.5" thickBot="1">
      <c r="A59" s="415"/>
      <c r="B59" s="18" t="s">
        <v>163</v>
      </c>
      <c r="C59" s="18" t="s">
        <v>80</v>
      </c>
      <c r="D59" s="19">
        <v>590</v>
      </c>
      <c r="E59" s="115">
        <f>SUM(E53:E58)</f>
        <v>2660566</v>
      </c>
      <c r="F59" s="115">
        <f>SUM(F53:F58)</f>
        <v>2878635</v>
      </c>
      <c r="G59" s="115">
        <f>SUM(G53:G58)</f>
        <v>3369627</v>
      </c>
      <c r="H59" s="115">
        <f aca="true" t="shared" si="17" ref="H59:N59">SUM(H53:H58)</f>
        <v>4179497</v>
      </c>
      <c r="I59" s="115">
        <f t="shared" si="17"/>
        <v>5104788</v>
      </c>
      <c r="J59" s="115">
        <f t="shared" si="17"/>
        <v>5737340</v>
      </c>
      <c r="K59" s="115">
        <f t="shared" si="17"/>
        <v>5759365</v>
      </c>
      <c r="L59" s="414">
        <f t="shared" si="17"/>
        <v>0</v>
      </c>
      <c r="M59" s="414">
        <f t="shared" si="17"/>
        <v>0</v>
      </c>
      <c r="N59" s="414">
        <f t="shared" si="17"/>
        <v>3600</v>
      </c>
      <c r="O59" s="414">
        <f>SUM(O53:O58)</f>
        <v>0</v>
      </c>
      <c r="P59" s="414">
        <f>SUM(P53:P58)</f>
        <v>0</v>
      </c>
      <c r="Q59" s="414">
        <f>SUM(Q53:Q58)</f>
        <v>0</v>
      </c>
      <c r="R59" s="414">
        <f>SUM(R53:R58)</f>
        <v>0</v>
      </c>
      <c r="S59" s="390">
        <f t="shared" si="13"/>
        <v>-1</v>
      </c>
      <c r="T59" s="390">
        <f t="shared" si="14"/>
      </c>
      <c r="U59" s="390">
        <f t="shared" si="15"/>
      </c>
      <c r="V59" s="390" t="e">
        <f>IF(N59=0,"",#REF!/N59-1)</f>
        <v>#REF!</v>
      </c>
      <c r="W59" s="391">
        <f>IF(O59=0,"",#REF!/O59-1)</f>
      </c>
      <c r="X59" s="799"/>
      <c r="Y59" s="800">
        <v>74</v>
      </c>
      <c r="Z59" s="368" t="s">
        <v>551</v>
      </c>
      <c r="AA59" s="368">
        <v>1.2</v>
      </c>
      <c r="AB59" s="368">
        <v>0.15</v>
      </c>
      <c r="AC59" s="802"/>
    </row>
    <row r="60" spans="1:29" s="385" customFormat="1" ht="14.25" customHeight="1" thickBot="1">
      <c r="A60" s="405"/>
      <c r="B60" s="20" t="s">
        <v>164</v>
      </c>
      <c r="C60" s="20" t="s">
        <v>82</v>
      </c>
      <c r="D60" s="17"/>
      <c r="E60" s="17"/>
      <c r="F60" s="17"/>
      <c r="G60" s="17"/>
      <c r="H60" s="17"/>
      <c r="I60" s="17"/>
      <c r="J60" s="17"/>
      <c r="K60" s="17"/>
      <c r="L60" s="322"/>
      <c r="M60" s="322"/>
      <c r="N60" s="322"/>
      <c r="O60" s="322"/>
      <c r="P60" s="322"/>
      <c r="Q60" s="322"/>
      <c r="R60" s="322"/>
      <c r="S60" s="406">
        <f t="shared" si="13"/>
      </c>
      <c r="T60" s="406">
        <f t="shared" si="14"/>
      </c>
      <c r="U60" s="406">
        <f t="shared" si="15"/>
      </c>
      <c r="V60" s="406">
        <f>IF(N60=0,"",#REF!/N60-1)</f>
      </c>
      <c r="W60" s="407">
        <f>IF(O60=0,"",#REF!/O60-1)</f>
      </c>
      <c r="X60" s="799"/>
      <c r="Y60" s="800"/>
      <c r="Z60" s="368">
        <v>742</v>
      </c>
      <c r="AA60" s="368">
        <v>1.1</v>
      </c>
      <c r="AB60" s="368">
        <v>0.1</v>
      </c>
      <c r="AC60" s="802"/>
    </row>
    <row r="61" spans="1:29" s="385" customFormat="1" ht="13.5" thickBot="1">
      <c r="A61" s="405"/>
      <c r="B61" s="15" t="s">
        <v>165</v>
      </c>
      <c r="C61" s="15" t="s">
        <v>107</v>
      </c>
      <c r="D61" s="17">
        <v>610</v>
      </c>
      <c r="E61" s="17">
        <v>18338</v>
      </c>
      <c r="F61" s="17">
        <v>49633</v>
      </c>
      <c r="G61" s="17">
        <v>6879</v>
      </c>
      <c r="H61" s="17">
        <v>6886</v>
      </c>
      <c r="I61" s="17">
        <v>7</v>
      </c>
      <c r="J61" s="17">
        <v>109814</v>
      </c>
      <c r="K61" s="17">
        <v>120334</v>
      </c>
      <c r="L61" s="322"/>
      <c r="M61" s="322"/>
      <c r="N61" s="322"/>
      <c r="O61" s="322"/>
      <c r="P61" s="322"/>
      <c r="Q61" s="321"/>
      <c r="R61" s="321"/>
      <c r="S61" s="390">
        <f t="shared" si="13"/>
        <v>-1</v>
      </c>
      <c r="T61" s="390">
        <f t="shared" si="14"/>
      </c>
      <c r="U61" s="390">
        <f t="shared" si="15"/>
      </c>
      <c r="V61" s="390">
        <f>IF(N61=0,"",#REF!/N61-1)</f>
      </c>
      <c r="W61" s="391">
        <f>IF(O61=0,"",#REF!/O61-1)</f>
      </c>
      <c r="X61" s="799"/>
      <c r="Y61" s="368">
        <v>75</v>
      </c>
      <c r="Z61" s="368">
        <v>750</v>
      </c>
      <c r="AA61" s="368">
        <v>1.5</v>
      </c>
      <c r="AB61" s="368">
        <v>0.2</v>
      </c>
      <c r="AC61" s="802"/>
    </row>
    <row r="62" spans="1:29" s="385" customFormat="1" ht="13.5" thickBot="1">
      <c r="A62" s="405"/>
      <c r="B62" s="15" t="s">
        <v>166</v>
      </c>
      <c r="C62" s="15" t="s">
        <v>62</v>
      </c>
      <c r="D62" s="17">
        <v>620</v>
      </c>
      <c r="E62" s="17">
        <v>329712</v>
      </c>
      <c r="F62" s="17">
        <v>414026</v>
      </c>
      <c r="G62" s="17">
        <v>877557</v>
      </c>
      <c r="H62" s="17">
        <v>1022683</v>
      </c>
      <c r="I62" s="17">
        <v>812064</v>
      </c>
      <c r="J62" s="17">
        <v>983155</v>
      </c>
      <c r="K62" s="17">
        <v>2000040</v>
      </c>
      <c r="L62" s="322"/>
      <c r="M62" s="322"/>
      <c r="N62" s="322"/>
      <c r="O62" s="322"/>
      <c r="P62" s="322"/>
      <c r="Q62" s="321"/>
      <c r="R62" s="321"/>
      <c r="S62" s="390">
        <f t="shared" si="13"/>
        <v>-1</v>
      </c>
      <c r="T62" s="390">
        <f t="shared" si="14"/>
      </c>
      <c r="U62" s="390">
        <f t="shared" si="15"/>
      </c>
      <c r="V62" s="390">
        <f>IF(N62=0,"",#REF!/N62-1)</f>
      </c>
      <c r="W62" s="391">
        <f>IF(O62=0,"",#REF!/O62-1)</f>
      </c>
      <c r="X62" s="799" t="s">
        <v>552</v>
      </c>
      <c r="Y62" s="800">
        <v>77</v>
      </c>
      <c r="Z62" s="368" t="s">
        <v>553</v>
      </c>
      <c r="AA62" s="368">
        <v>1.1</v>
      </c>
      <c r="AB62" s="368">
        <v>0.1</v>
      </c>
      <c r="AC62" s="802"/>
    </row>
    <row r="63" spans="1:29" s="419" customFormat="1" ht="13.5" thickBot="1">
      <c r="A63" s="405"/>
      <c r="B63" s="15" t="s">
        <v>167</v>
      </c>
      <c r="C63" s="15" t="s">
        <v>63</v>
      </c>
      <c r="D63" s="21">
        <v>630</v>
      </c>
      <c r="E63" s="417">
        <f>SUM(E64:E71)</f>
        <v>1250827</v>
      </c>
      <c r="F63" s="417">
        <f>SUM(F64:F71)</f>
        <v>1572786</v>
      </c>
      <c r="G63" s="417">
        <f>SUM(G64:G71)</f>
        <v>2195742</v>
      </c>
      <c r="H63" s="417">
        <f aca="true" t="shared" si="18" ref="H63:N63">SUM(H64:H71)</f>
        <v>1984580</v>
      </c>
      <c r="I63" s="417">
        <f t="shared" si="18"/>
        <v>2492928</v>
      </c>
      <c r="J63" s="417">
        <f t="shared" si="18"/>
        <v>2011441</v>
      </c>
      <c r="K63" s="417">
        <f t="shared" si="18"/>
        <v>3679365</v>
      </c>
      <c r="L63" s="418">
        <f t="shared" si="18"/>
        <v>0</v>
      </c>
      <c r="M63" s="418">
        <f t="shared" si="18"/>
        <v>0</v>
      </c>
      <c r="N63" s="418">
        <f t="shared" si="18"/>
        <v>8961.189999999999</v>
      </c>
      <c r="O63" s="418">
        <f>SUM(O64:O71)</f>
        <v>0</v>
      </c>
      <c r="P63" s="418">
        <f>SUM(P64:P71)</f>
        <v>0</v>
      </c>
      <c r="Q63" s="479"/>
      <c r="R63" s="479"/>
      <c r="S63" s="390">
        <f t="shared" si="13"/>
        <v>-1</v>
      </c>
      <c r="T63" s="390">
        <f t="shared" si="14"/>
      </c>
      <c r="U63" s="390">
        <f t="shared" si="15"/>
      </c>
      <c r="V63" s="390" t="e">
        <f>IF(N63=0,"",#REF!/N63-1)</f>
        <v>#REF!</v>
      </c>
      <c r="W63" s="391">
        <f>IF(O63=0,"",#REF!/O63-1)</f>
      </c>
      <c r="X63" s="799"/>
      <c r="Y63" s="800"/>
      <c r="Z63" s="368">
        <v>774</v>
      </c>
      <c r="AA63" s="368">
        <v>1</v>
      </c>
      <c r="AB63" s="368">
        <v>0.05</v>
      </c>
      <c r="AC63" s="802"/>
    </row>
    <row r="64" spans="1:29" s="385" customFormat="1" ht="13.5" thickBot="1">
      <c r="A64" s="405"/>
      <c r="B64" s="15" t="s">
        <v>366</v>
      </c>
      <c r="C64" s="15" t="s">
        <v>64</v>
      </c>
      <c r="D64" s="17">
        <v>631</v>
      </c>
      <c r="E64" s="17">
        <v>1086799</v>
      </c>
      <c r="F64" s="17">
        <v>1365686</v>
      </c>
      <c r="G64" s="17">
        <v>1918580</v>
      </c>
      <c r="H64" s="17">
        <v>1752115</v>
      </c>
      <c r="I64" s="17">
        <v>2186813</v>
      </c>
      <c r="J64" s="17">
        <v>1621720</v>
      </c>
      <c r="K64" s="17">
        <v>3222646</v>
      </c>
      <c r="L64" s="322"/>
      <c r="M64" s="322"/>
      <c r="N64" s="322">
        <v>5546.11</v>
      </c>
      <c r="O64" s="322"/>
      <c r="P64" s="322"/>
      <c r="Q64" s="321"/>
      <c r="R64" s="321"/>
      <c r="S64" s="390">
        <f t="shared" si="13"/>
        <v>-1</v>
      </c>
      <c r="T64" s="390">
        <f t="shared" si="14"/>
      </c>
      <c r="U64" s="390">
        <f t="shared" si="15"/>
      </c>
      <c r="V64" s="390" t="e">
        <f>IF(N64=0,"",#REF!/N64-1)</f>
        <v>#REF!</v>
      </c>
      <c r="W64" s="391">
        <f>IF(O64=0,"",#REF!/O64-1)</f>
      </c>
      <c r="X64" s="799"/>
      <c r="Y64" s="368">
        <v>78</v>
      </c>
      <c r="Z64" s="368" t="s">
        <v>554</v>
      </c>
      <c r="AA64" s="368">
        <v>1.2</v>
      </c>
      <c r="AB64" s="368">
        <v>0.15</v>
      </c>
      <c r="AC64" s="802"/>
    </row>
    <row r="65" spans="1:29" s="385" customFormat="1" ht="13.5" thickBot="1">
      <c r="A65" s="405"/>
      <c r="B65" s="15" t="s">
        <v>168</v>
      </c>
      <c r="C65" s="15" t="s">
        <v>65</v>
      </c>
      <c r="D65" s="17">
        <v>632</v>
      </c>
      <c r="E65" s="17">
        <v>6912</v>
      </c>
      <c r="F65" s="17">
        <v>7627</v>
      </c>
      <c r="G65" s="17">
        <v>12846</v>
      </c>
      <c r="H65" s="17">
        <v>26</v>
      </c>
      <c r="I65" s="17">
        <v>9338</v>
      </c>
      <c r="J65" s="17">
        <v>58626</v>
      </c>
      <c r="K65" s="17">
        <v>83865</v>
      </c>
      <c r="L65" s="322"/>
      <c r="M65" s="322"/>
      <c r="N65" s="322"/>
      <c r="O65" s="322"/>
      <c r="P65" s="322"/>
      <c r="Q65" s="321"/>
      <c r="R65" s="321"/>
      <c r="S65" s="390">
        <f t="shared" si="13"/>
        <v>-1</v>
      </c>
      <c r="T65" s="390">
        <f t="shared" si="14"/>
      </c>
      <c r="U65" s="390">
        <f t="shared" si="15"/>
      </c>
      <c r="V65" s="390">
        <f>IF(N65=0,"",#REF!/N65-1)</f>
      </c>
      <c r="W65" s="391">
        <f>IF(O65=0,"",#REF!/O65-1)</f>
      </c>
      <c r="X65" s="799"/>
      <c r="Y65" s="368">
        <v>79</v>
      </c>
      <c r="Z65" s="368" t="s">
        <v>555</v>
      </c>
      <c r="AA65" s="368">
        <v>1.15</v>
      </c>
      <c r="AB65" s="368">
        <v>0.15</v>
      </c>
      <c r="AC65" s="802"/>
    </row>
    <row r="66" spans="1:29" s="385" customFormat="1" ht="13.5" thickBot="1">
      <c r="A66" s="405"/>
      <c r="B66" s="15" t="s">
        <v>169</v>
      </c>
      <c r="C66" s="15" t="s">
        <v>68</v>
      </c>
      <c r="D66" s="17">
        <v>633</v>
      </c>
      <c r="E66" s="17">
        <v>47177</v>
      </c>
      <c r="F66" s="17">
        <v>57260</v>
      </c>
      <c r="G66" s="17">
        <v>87896</v>
      </c>
      <c r="H66" s="17">
        <v>63563</v>
      </c>
      <c r="I66" s="17">
        <v>110106</v>
      </c>
      <c r="J66" s="17">
        <v>131288</v>
      </c>
      <c r="K66" s="17">
        <v>109554</v>
      </c>
      <c r="L66" s="322"/>
      <c r="M66" s="322"/>
      <c r="N66" s="322">
        <v>1484.95</v>
      </c>
      <c r="O66" s="322"/>
      <c r="P66" s="322"/>
      <c r="Q66" s="321"/>
      <c r="R66" s="321"/>
      <c r="S66" s="390">
        <f t="shared" si="13"/>
        <v>-1</v>
      </c>
      <c r="T66" s="390">
        <f t="shared" si="14"/>
      </c>
      <c r="U66" s="390">
        <f t="shared" si="15"/>
      </c>
      <c r="V66" s="390" t="e">
        <f>IF(N66=0,"",#REF!/N66-1)</f>
        <v>#REF!</v>
      </c>
      <c r="W66" s="391">
        <f>IF(O66=0,"",#REF!/O66-1)</f>
      </c>
      <c r="X66" s="799"/>
      <c r="Y66" s="368">
        <v>80</v>
      </c>
      <c r="Z66" s="368" t="s">
        <v>556</v>
      </c>
      <c r="AA66" s="368">
        <v>1.2</v>
      </c>
      <c r="AB66" s="368">
        <v>0.15</v>
      </c>
      <c r="AC66" s="802"/>
    </row>
    <row r="67" spans="1:29" s="385" customFormat="1" ht="13.5" thickBot="1">
      <c r="A67" s="405"/>
      <c r="B67" s="15" t="s">
        <v>170</v>
      </c>
      <c r="C67" s="15" t="s">
        <v>66</v>
      </c>
      <c r="D67" s="17">
        <v>634</v>
      </c>
      <c r="E67" s="17">
        <v>11014</v>
      </c>
      <c r="F67" s="17">
        <v>13403</v>
      </c>
      <c r="G67" s="17">
        <v>27400</v>
      </c>
      <c r="H67" s="17">
        <v>22133</v>
      </c>
      <c r="I67" s="17">
        <v>19502</v>
      </c>
      <c r="J67" s="17">
        <v>19226</v>
      </c>
      <c r="K67" s="17">
        <v>27843</v>
      </c>
      <c r="L67" s="322"/>
      <c r="M67" s="322"/>
      <c r="N67" s="322">
        <v>455.08</v>
      </c>
      <c r="O67" s="322"/>
      <c r="P67" s="322"/>
      <c r="Q67" s="321"/>
      <c r="R67" s="321"/>
      <c r="S67" s="390">
        <f t="shared" si="13"/>
        <v>-1</v>
      </c>
      <c r="T67" s="390">
        <f t="shared" si="14"/>
      </c>
      <c r="U67" s="390">
        <f t="shared" si="15"/>
      </c>
      <c r="V67" s="390" t="e">
        <f>IF(N67=0,"",#REF!/N67-1)</f>
        <v>#REF!</v>
      </c>
      <c r="W67" s="391">
        <f>IF(O67=0,"",#REF!/O67-1)</f>
      </c>
      <c r="X67" s="799"/>
      <c r="Y67" s="800">
        <v>81</v>
      </c>
      <c r="Z67" s="368" t="s">
        <v>557</v>
      </c>
      <c r="AA67" s="368">
        <v>1.1</v>
      </c>
      <c r="AB67" s="368">
        <v>0.1</v>
      </c>
      <c r="AC67" s="802"/>
    </row>
    <row r="68" spans="1:29" s="385" customFormat="1" ht="13.5" thickBot="1">
      <c r="A68" s="405"/>
      <c r="B68" s="15" t="s">
        <v>171</v>
      </c>
      <c r="C68" s="15" t="s">
        <v>67</v>
      </c>
      <c r="D68" s="17">
        <v>635</v>
      </c>
      <c r="E68" s="17">
        <v>54048</v>
      </c>
      <c r="F68" s="17">
        <v>61363</v>
      </c>
      <c r="G68" s="17">
        <v>94193</v>
      </c>
      <c r="H68" s="17">
        <v>88915</v>
      </c>
      <c r="I68" s="17">
        <v>91181</v>
      </c>
      <c r="J68" s="17">
        <v>96065</v>
      </c>
      <c r="K68" s="17">
        <v>117525</v>
      </c>
      <c r="L68" s="322"/>
      <c r="M68" s="322"/>
      <c r="N68" s="322">
        <v>1193.48</v>
      </c>
      <c r="O68" s="322"/>
      <c r="P68" s="322"/>
      <c r="Q68" s="321"/>
      <c r="R68" s="321"/>
      <c r="S68" s="390">
        <f t="shared" si="13"/>
        <v>-1</v>
      </c>
      <c r="T68" s="390">
        <f t="shared" si="14"/>
      </c>
      <c r="U68" s="390">
        <f t="shared" si="15"/>
      </c>
      <c r="V68" s="390" t="e">
        <f>IF(N68=0,"",#REF!/N68-1)</f>
        <v>#REF!</v>
      </c>
      <c r="W68" s="391">
        <f>IF(O68=0,"",#REF!/O68-1)</f>
      </c>
      <c r="X68" s="799"/>
      <c r="Y68" s="800"/>
      <c r="Z68" s="368">
        <v>813</v>
      </c>
      <c r="AA68" s="368">
        <v>1.5</v>
      </c>
      <c r="AB68" s="368">
        <v>0.2</v>
      </c>
      <c r="AC68" s="802"/>
    </row>
    <row r="69" spans="1:29" s="385" customFormat="1" ht="13.5" thickBot="1">
      <c r="A69" s="405"/>
      <c r="B69" s="15" t="s">
        <v>172</v>
      </c>
      <c r="C69" s="15" t="s">
        <v>69</v>
      </c>
      <c r="D69" s="17">
        <v>636</v>
      </c>
      <c r="E69" s="17">
        <v>24610</v>
      </c>
      <c r="F69" s="17">
        <v>29852</v>
      </c>
      <c r="G69" s="17">
        <v>27398</v>
      </c>
      <c r="H69" s="17">
        <v>27773</v>
      </c>
      <c r="I69" s="17">
        <v>31122</v>
      </c>
      <c r="J69" s="17">
        <v>45442</v>
      </c>
      <c r="K69" s="17">
        <v>59924</v>
      </c>
      <c r="L69" s="322"/>
      <c r="M69" s="322"/>
      <c r="N69" s="322"/>
      <c r="O69" s="322"/>
      <c r="P69" s="322"/>
      <c r="Q69" s="321"/>
      <c r="R69" s="321"/>
      <c r="S69" s="390">
        <f t="shared" si="13"/>
        <v>-1</v>
      </c>
      <c r="T69" s="390">
        <f t="shared" si="14"/>
      </c>
      <c r="U69" s="390">
        <f t="shared" si="15"/>
      </c>
      <c r="V69" s="390">
        <f>IF(N69=0,"",#REF!/N69-1)</f>
      </c>
      <c r="W69" s="391">
        <f>IF(O69=0,"",#REF!/O69-1)</f>
      </c>
      <c r="X69" s="799"/>
      <c r="Y69" s="368">
        <v>82</v>
      </c>
      <c r="Z69" s="368" t="s">
        <v>558</v>
      </c>
      <c r="AA69" s="368">
        <v>1.2</v>
      </c>
      <c r="AB69" s="368">
        <v>0.15</v>
      </c>
      <c r="AC69" s="802"/>
    </row>
    <row r="70" spans="1:29" s="385" customFormat="1" ht="36" customHeight="1" thickBot="1">
      <c r="A70" s="405"/>
      <c r="B70" s="15" t="s">
        <v>173</v>
      </c>
      <c r="C70" s="15" t="s">
        <v>70</v>
      </c>
      <c r="D70" s="17">
        <v>637</v>
      </c>
      <c r="E70" s="17"/>
      <c r="F70" s="17"/>
      <c r="G70" s="17"/>
      <c r="H70" s="17"/>
      <c r="I70" s="17"/>
      <c r="J70" s="17"/>
      <c r="K70" s="17"/>
      <c r="L70" s="322"/>
      <c r="M70" s="322"/>
      <c r="N70" s="322"/>
      <c r="O70" s="322"/>
      <c r="P70" s="322"/>
      <c r="Q70" s="321"/>
      <c r="R70" s="321"/>
      <c r="S70" s="390">
        <f t="shared" si="13"/>
      </c>
      <c r="T70" s="390">
        <f t="shared" si="14"/>
      </c>
      <c r="U70" s="390">
        <f t="shared" si="15"/>
      </c>
      <c r="V70" s="390">
        <f>IF(N70=0,"",#REF!/N70-1)</f>
      </c>
      <c r="W70" s="391">
        <f>IF(O70=0,"",#REF!/O70-1)</f>
      </c>
      <c r="X70" s="404" t="s">
        <v>559</v>
      </c>
      <c r="Y70" s="368">
        <v>86</v>
      </c>
      <c r="Z70" s="368">
        <v>861</v>
      </c>
      <c r="AA70" s="368">
        <v>1.1</v>
      </c>
      <c r="AB70" s="368">
        <v>0.1</v>
      </c>
      <c r="AC70" s="802"/>
    </row>
    <row r="71" spans="1:29" s="385" customFormat="1" ht="30" customHeight="1" thickBot="1">
      <c r="A71" s="405"/>
      <c r="B71" s="15" t="s">
        <v>174</v>
      </c>
      <c r="C71" s="15" t="s">
        <v>71</v>
      </c>
      <c r="D71" s="17">
        <v>638</v>
      </c>
      <c r="E71" s="17">
        <v>20267</v>
      </c>
      <c r="F71" s="17">
        <v>37595</v>
      </c>
      <c r="G71" s="17">
        <v>27429</v>
      </c>
      <c r="H71" s="17">
        <v>30055</v>
      </c>
      <c r="I71" s="17">
        <v>44866</v>
      </c>
      <c r="J71" s="17">
        <v>39074</v>
      </c>
      <c r="K71" s="17">
        <v>58008</v>
      </c>
      <c r="L71" s="322"/>
      <c r="M71" s="322"/>
      <c r="N71" s="322">
        <v>281.57</v>
      </c>
      <c r="O71" s="322"/>
      <c r="P71" s="322"/>
      <c r="Q71" s="321"/>
      <c r="R71" s="321"/>
      <c r="S71" s="390">
        <f t="shared" si="13"/>
        <v>-1</v>
      </c>
      <c r="T71" s="390">
        <f t="shared" si="14"/>
      </c>
      <c r="U71" s="390">
        <f t="shared" si="15"/>
      </c>
      <c r="V71" s="390" t="e">
        <f>IF(N71=0,"",#REF!/N71-1)</f>
        <v>#REF!</v>
      </c>
      <c r="W71" s="391">
        <f>IF(O71=0,"",#REF!/O71-1)</f>
      </c>
      <c r="X71" s="404" t="s">
        <v>560</v>
      </c>
      <c r="Y71" s="368">
        <v>93</v>
      </c>
      <c r="Z71" s="368">
        <v>931</v>
      </c>
      <c r="AA71" s="368">
        <v>1.1</v>
      </c>
      <c r="AB71" s="368">
        <v>0.1</v>
      </c>
      <c r="AC71" s="802"/>
    </row>
    <row r="72" spans="1:29" s="385" customFormat="1" ht="15.75" thickBot="1">
      <c r="A72" s="405"/>
      <c r="B72" s="15" t="s">
        <v>175</v>
      </c>
      <c r="C72" s="15" t="s">
        <v>72</v>
      </c>
      <c r="D72" s="17">
        <v>640</v>
      </c>
      <c r="E72" s="413"/>
      <c r="F72" s="413"/>
      <c r="G72" s="413"/>
      <c r="H72" s="413"/>
      <c r="I72" s="413"/>
      <c r="J72" s="17"/>
      <c r="K72" s="17"/>
      <c r="L72" s="322"/>
      <c r="M72" s="322"/>
      <c r="N72" s="322"/>
      <c r="O72" s="322"/>
      <c r="P72" s="322"/>
      <c r="Q72" s="321"/>
      <c r="R72" s="321"/>
      <c r="S72" s="390">
        <f t="shared" si="13"/>
      </c>
      <c r="T72" s="390">
        <f t="shared" si="14"/>
      </c>
      <c r="U72" s="390">
        <f t="shared" si="15"/>
      </c>
      <c r="V72" s="390">
        <f>IF(N72=0,"",#REF!/N72-1)</f>
      </c>
      <c r="W72" s="391">
        <f>IF(O72=0,"",#REF!/O72-1)</f>
      </c>
      <c r="X72" s="799" t="s">
        <v>561</v>
      </c>
      <c r="Y72" s="368">
        <v>94</v>
      </c>
      <c r="Z72" s="368" t="s">
        <v>562</v>
      </c>
      <c r="AA72" s="368">
        <v>1.1</v>
      </c>
      <c r="AB72" s="368">
        <v>0.1</v>
      </c>
      <c r="AC72" s="802"/>
    </row>
    <row r="73" spans="1:29" s="385" customFormat="1" ht="15.75" thickBot="1">
      <c r="A73" s="405"/>
      <c r="B73" s="15" t="s">
        <v>160</v>
      </c>
      <c r="C73" s="15" t="s">
        <v>73</v>
      </c>
      <c r="D73" s="17">
        <v>650</v>
      </c>
      <c r="E73" s="413"/>
      <c r="F73" s="413"/>
      <c r="G73" s="413"/>
      <c r="H73" s="413"/>
      <c r="I73" s="413"/>
      <c r="J73" s="17"/>
      <c r="K73" s="17"/>
      <c r="L73" s="322"/>
      <c r="M73" s="322"/>
      <c r="N73" s="322"/>
      <c r="O73" s="322"/>
      <c r="P73" s="322"/>
      <c r="Q73" s="321"/>
      <c r="R73" s="321"/>
      <c r="S73" s="390">
        <f t="shared" si="13"/>
      </c>
      <c r="T73" s="390">
        <f t="shared" si="14"/>
      </c>
      <c r="U73" s="390">
        <f t="shared" si="15"/>
      </c>
      <c r="V73" s="390">
        <f>IF(N73=0,"",#REF!/N73-1)</f>
      </c>
      <c r="W73" s="391">
        <f>IF(O73=0,"",#REF!/O73-1)</f>
      </c>
      <c r="X73" s="799"/>
      <c r="Y73" s="800">
        <v>95</v>
      </c>
      <c r="Z73" s="368">
        <v>951</v>
      </c>
      <c r="AA73" s="368">
        <v>1.3</v>
      </c>
      <c r="AB73" s="368">
        <v>0.2</v>
      </c>
      <c r="AC73" s="802"/>
    </row>
    <row r="74" spans="1:29" s="385" customFormat="1" ht="15.75" thickBot="1">
      <c r="A74" s="405"/>
      <c r="B74" s="15" t="s">
        <v>176</v>
      </c>
      <c r="C74" s="15" t="s">
        <v>74</v>
      </c>
      <c r="D74" s="17">
        <v>660</v>
      </c>
      <c r="E74" s="413"/>
      <c r="F74" s="413"/>
      <c r="G74" s="413"/>
      <c r="H74" s="413"/>
      <c r="I74" s="413"/>
      <c r="J74" s="17"/>
      <c r="K74" s="17"/>
      <c r="L74" s="322"/>
      <c r="M74" s="322"/>
      <c r="N74" s="322"/>
      <c r="O74" s="322"/>
      <c r="P74" s="322"/>
      <c r="Q74" s="321"/>
      <c r="R74" s="321"/>
      <c r="S74" s="390">
        <f t="shared" si="13"/>
      </c>
      <c r="T74" s="390">
        <f t="shared" si="14"/>
      </c>
      <c r="U74" s="390">
        <f t="shared" si="15"/>
      </c>
      <c r="V74" s="390">
        <f>IF(N74=0,"",#REF!/N74-1)</f>
      </c>
      <c r="W74" s="391">
        <f>IF(O74=0,"",#REF!/O74-1)</f>
      </c>
      <c r="X74" s="799"/>
      <c r="Y74" s="800"/>
      <c r="Z74" s="368">
        <v>952</v>
      </c>
      <c r="AA74" s="368">
        <v>1</v>
      </c>
      <c r="AB74" s="368">
        <v>0.1</v>
      </c>
      <c r="AC74" s="802"/>
    </row>
    <row r="75" spans="1:29" s="385" customFormat="1" ht="15.75" thickBot="1">
      <c r="A75" s="405"/>
      <c r="B75" s="15" t="s">
        <v>177</v>
      </c>
      <c r="C75" s="15" t="s">
        <v>75</v>
      </c>
      <c r="D75" s="17">
        <v>670</v>
      </c>
      <c r="E75" s="413"/>
      <c r="F75" s="413"/>
      <c r="G75" s="413"/>
      <c r="H75" s="413"/>
      <c r="I75" s="413"/>
      <c r="J75" s="17"/>
      <c r="K75" s="17"/>
      <c r="L75" s="322"/>
      <c r="M75" s="322"/>
      <c r="N75" s="322"/>
      <c r="O75" s="322"/>
      <c r="P75" s="322"/>
      <c r="Q75" s="321"/>
      <c r="R75" s="321"/>
      <c r="S75" s="390">
        <f t="shared" si="13"/>
      </c>
      <c r="T75" s="390">
        <f t="shared" si="14"/>
      </c>
      <c r="U75" s="390">
        <f t="shared" si="15"/>
      </c>
      <c r="V75" s="390">
        <f>IF(N75=0,"",#REF!/N75-1)</f>
      </c>
      <c r="W75" s="391">
        <f>IF(O75=0,"",#REF!/O75-1)</f>
      </c>
      <c r="X75" s="799"/>
      <c r="Y75" s="368">
        <v>96</v>
      </c>
      <c r="Z75" s="368">
        <v>960</v>
      </c>
      <c r="AA75" s="368">
        <v>1.1</v>
      </c>
      <c r="AB75" s="368">
        <v>0.1</v>
      </c>
      <c r="AC75" s="802"/>
    </row>
    <row r="76" spans="1:29" s="395" customFormat="1" ht="33" customHeight="1" thickBot="1">
      <c r="A76" s="405"/>
      <c r="B76" s="18" t="s">
        <v>178</v>
      </c>
      <c r="C76" s="18" t="s">
        <v>76</v>
      </c>
      <c r="D76" s="19">
        <v>690</v>
      </c>
      <c r="E76" s="115">
        <f>E61+E62+E63+E72+E73+E74+E75</f>
        <v>1598877</v>
      </c>
      <c r="F76" s="115">
        <f>F61+F62+F63+F72+F73+F74+F75</f>
        <v>2036445</v>
      </c>
      <c r="G76" s="115">
        <f>G61+G62+G63+G72+G73+G74+G75</f>
        <v>3080178</v>
      </c>
      <c r="H76" s="115">
        <f aca="true" t="shared" si="19" ref="H76:N76">H61+H62+H63+H72+H73+H74+H75</f>
        <v>3014149</v>
      </c>
      <c r="I76" s="115">
        <f t="shared" si="19"/>
        <v>3304999</v>
      </c>
      <c r="J76" s="115">
        <f t="shared" si="19"/>
        <v>3104410</v>
      </c>
      <c r="K76" s="115">
        <f t="shared" si="19"/>
        <v>5799739</v>
      </c>
      <c r="L76" s="414">
        <f t="shared" si="19"/>
        <v>0</v>
      </c>
      <c r="M76" s="414">
        <f t="shared" si="19"/>
        <v>0</v>
      </c>
      <c r="N76" s="414">
        <f t="shared" si="19"/>
        <v>8961.189999999999</v>
      </c>
      <c r="O76" s="414">
        <f>O61+O62+O63+O72+O73+O74+O75</f>
        <v>0</v>
      </c>
      <c r="P76" s="414">
        <f>P61+P62+P63+P72+P73+P74+P75</f>
        <v>0</v>
      </c>
      <c r="Q76" s="414">
        <f>Q61+Q62+Q63+Q72+Q73+Q74+Q75</f>
        <v>0</v>
      </c>
      <c r="R76" s="414">
        <f>R61+R62+R63+R72+R73+R74+R75</f>
        <v>0</v>
      </c>
      <c r="S76" s="390">
        <f t="shared" si="13"/>
        <v>-1</v>
      </c>
      <c r="T76" s="390">
        <f t="shared" si="14"/>
      </c>
      <c r="U76" s="390">
        <f t="shared" si="15"/>
      </c>
      <c r="V76" s="390" t="e">
        <f>IF(N76=0,"",#REF!/N76-1)</f>
        <v>#REF!</v>
      </c>
      <c r="W76" s="391">
        <f>IF(O76=0,"",#REF!/O76-1)</f>
      </c>
      <c r="X76" s="404" t="s">
        <v>563</v>
      </c>
      <c r="Y76" s="368"/>
      <c r="Z76" s="368"/>
      <c r="AA76" s="368">
        <v>1.5</v>
      </c>
      <c r="AB76" s="368">
        <v>0.2</v>
      </c>
      <c r="AC76" s="803"/>
    </row>
    <row r="77" spans="1:29" s="395" customFormat="1" ht="12.75">
      <c r="A77" s="405"/>
      <c r="B77" s="22" t="s">
        <v>144</v>
      </c>
      <c r="C77" s="22" t="s">
        <v>50</v>
      </c>
      <c r="D77" s="23">
        <v>700</v>
      </c>
      <c r="E77" s="116">
        <f>E51+E76+E59</f>
        <v>5621527</v>
      </c>
      <c r="F77" s="116">
        <f>F51+F76+F59</f>
        <v>6221447</v>
      </c>
      <c r="G77" s="116">
        <f>G51+G76+G59</f>
        <v>8206247</v>
      </c>
      <c r="H77" s="116">
        <f aca="true" t="shared" si="20" ref="H77:N77">H51+H76+H59</f>
        <v>9000773</v>
      </c>
      <c r="I77" s="116">
        <f t="shared" si="20"/>
        <v>10444179</v>
      </c>
      <c r="J77" s="116">
        <f t="shared" si="20"/>
        <v>11055306</v>
      </c>
      <c r="K77" s="116">
        <f t="shared" si="20"/>
        <v>13577871</v>
      </c>
      <c r="L77" s="420">
        <f t="shared" si="20"/>
        <v>0</v>
      </c>
      <c r="M77" s="420">
        <f t="shared" si="20"/>
        <v>0</v>
      </c>
      <c r="N77" s="420">
        <f t="shared" si="20"/>
        <v>14185.599999999999</v>
      </c>
      <c r="O77" s="420">
        <f>O51+O76+O59</f>
        <v>0</v>
      </c>
      <c r="P77" s="420">
        <f>P51+P76+P59</f>
        <v>0</v>
      </c>
      <c r="Q77" s="420">
        <f>Q51+Q76+Q59</f>
        <v>0</v>
      </c>
      <c r="R77" s="420">
        <f>R51+R76+R59</f>
        <v>0</v>
      </c>
      <c r="S77" s="421">
        <f t="shared" si="13"/>
        <v>-1</v>
      </c>
      <c r="T77" s="421">
        <f t="shared" si="14"/>
      </c>
      <c r="U77" s="421">
        <f t="shared" si="15"/>
      </c>
      <c r="V77" s="421" t="e">
        <f>IF(N77=0,"",#REF!/N77-1)</f>
        <v>#REF!</v>
      </c>
      <c r="W77" s="421">
        <f>IF(O77=0,"",#REF!/O77-1)</f>
      </c>
      <c r="X77" s="422"/>
      <c r="Y77" s="366"/>
      <c r="Z77" s="366"/>
      <c r="AA77" s="366"/>
      <c r="AB77" s="366"/>
      <c r="AC77" s="366"/>
    </row>
    <row r="78" spans="1:24" s="385" customFormat="1" ht="24">
      <c r="A78" s="405"/>
      <c r="B78" s="423" t="s">
        <v>179</v>
      </c>
      <c r="C78" s="424" t="s">
        <v>83</v>
      </c>
      <c r="D78" s="425"/>
      <c r="E78" s="24">
        <f aca="true" t="shared" si="21" ref="E78:P78">E7</f>
        <v>41456</v>
      </c>
      <c r="F78" s="24">
        <f aca="true" t="shared" si="22" ref="F78:N78">F7</f>
        <v>41548</v>
      </c>
      <c r="G78" s="24">
        <f t="shared" si="21"/>
        <v>41640</v>
      </c>
      <c r="H78" s="24">
        <f t="shared" si="22"/>
        <v>41730</v>
      </c>
      <c r="I78" s="24">
        <f t="shared" si="21"/>
        <v>41821</v>
      </c>
      <c r="J78" s="24">
        <f t="shared" si="22"/>
        <v>41913</v>
      </c>
      <c r="K78" s="24">
        <f t="shared" si="21"/>
        <v>42005</v>
      </c>
      <c r="L78" s="24">
        <f t="shared" si="22"/>
        <v>42370</v>
      </c>
      <c r="M78" s="24">
        <f t="shared" si="21"/>
        <v>42461</v>
      </c>
      <c r="N78" s="24">
        <f t="shared" si="22"/>
        <v>42552</v>
      </c>
      <c r="O78" s="24">
        <f t="shared" si="21"/>
        <v>42644</v>
      </c>
      <c r="P78" s="24">
        <f t="shared" si="21"/>
        <v>42736</v>
      </c>
      <c r="Q78" s="24">
        <f aca="true" t="shared" si="23" ref="Q78:W78">Q7</f>
        <v>42735</v>
      </c>
      <c r="R78" s="24">
        <f>R7</f>
        <v>43100</v>
      </c>
      <c r="S78" s="410" t="str">
        <f t="shared" si="23"/>
        <v>Изменение 01.01.15 (+-%)</v>
      </c>
      <c r="T78" s="410" t="str">
        <f t="shared" si="23"/>
        <v>Изменение 01.04.15(+-%)</v>
      </c>
      <c r="U78" s="410" t="str">
        <f t="shared" si="23"/>
        <v>Изменение 01.07.15(+-%)</v>
      </c>
      <c r="V78" s="410" t="str">
        <f t="shared" si="23"/>
        <v>Изменение 01.10.15(+-%)</v>
      </c>
      <c r="W78" s="410" t="str">
        <f t="shared" si="23"/>
        <v>Изменение 01.01.16 (+-%)</v>
      </c>
      <c r="X78" s="426"/>
    </row>
    <row r="79" spans="1:24" s="419" customFormat="1" ht="16.5" customHeight="1">
      <c r="A79" s="427"/>
      <c r="B79" s="25" t="s">
        <v>180</v>
      </c>
      <c r="C79" s="26" t="s">
        <v>84</v>
      </c>
      <c r="D79" s="27" t="s">
        <v>4</v>
      </c>
      <c r="E79" s="28">
        <v>6467217</v>
      </c>
      <c r="F79" s="28">
        <v>10115886</v>
      </c>
      <c r="G79" s="28">
        <v>14627845</v>
      </c>
      <c r="H79" s="28">
        <v>4823705</v>
      </c>
      <c r="I79" s="28">
        <v>10389096</v>
      </c>
      <c r="J79" s="28">
        <v>16200164</v>
      </c>
      <c r="K79" s="28">
        <v>22692782</v>
      </c>
      <c r="L79" s="325"/>
      <c r="M79" s="325"/>
      <c r="N79" s="325">
        <v>6936.07</v>
      </c>
      <c r="O79" s="325"/>
      <c r="P79" s="325"/>
      <c r="Q79" s="323"/>
      <c r="R79" s="323"/>
      <c r="S79" s="390">
        <f aca="true" t="shared" si="24" ref="S79:S94">IF(K79=0,"",L79/K79-1)</f>
        <v>-1</v>
      </c>
      <c r="T79" s="390">
        <f aca="true" t="shared" si="25" ref="T79:T94">IF(L79=0,"",M79/L79-1)</f>
      </c>
      <c r="U79" s="390">
        <f aca="true" t="shared" si="26" ref="U79:U94">IF(M79=0,"",N79/M79-1)</f>
      </c>
      <c r="V79" s="390" t="e">
        <f>IF(N79=0,"",#REF!/N79-1)</f>
        <v>#REF!</v>
      </c>
      <c r="W79" s="390">
        <f>IF(O79=0,"",#REF!/O79-1)</f>
      </c>
      <c r="X79" s="428"/>
    </row>
    <row r="80" spans="1:24" s="431" customFormat="1" ht="12.75">
      <c r="A80" s="427"/>
      <c r="B80" s="15" t="s">
        <v>181</v>
      </c>
      <c r="C80" s="16" t="s">
        <v>205</v>
      </c>
      <c r="D80" s="29" t="s">
        <v>5</v>
      </c>
      <c r="E80" s="429">
        <v>5076722</v>
      </c>
      <c r="F80" s="429">
        <v>7925732</v>
      </c>
      <c r="G80" s="429">
        <v>11429239</v>
      </c>
      <c r="H80" s="429">
        <v>3727322</v>
      </c>
      <c r="I80" s="429">
        <v>8015425</v>
      </c>
      <c r="J80" s="429">
        <v>12440476</v>
      </c>
      <c r="K80" s="429">
        <v>17416589</v>
      </c>
      <c r="L80" s="430"/>
      <c r="M80" s="430"/>
      <c r="N80" s="430">
        <v>4885.96</v>
      </c>
      <c r="O80" s="430"/>
      <c r="P80" s="430"/>
      <c r="Q80" s="324"/>
      <c r="R80" s="324"/>
      <c r="S80" s="390">
        <f t="shared" si="24"/>
        <v>-1</v>
      </c>
      <c r="T80" s="390">
        <f t="shared" si="25"/>
      </c>
      <c r="U80" s="390">
        <f t="shared" si="26"/>
      </c>
      <c r="V80" s="390" t="e">
        <f>IF(N80=0,"",#REF!/N80-1)</f>
        <v>#REF!</v>
      </c>
      <c r="W80" s="390">
        <f>IF(O80=0,"",#REF!/O80-1)</f>
      </c>
      <c r="X80" s="428"/>
    </row>
    <row r="81" spans="1:24" s="419" customFormat="1" ht="12.75">
      <c r="A81" s="427"/>
      <c r="B81" s="15" t="s">
        <v>182</v>
      </c>
      <c r="C81" s="16" t="s">
        <v>85</v>
      </c>
      <c r="D81" s="29" t="s">
        <v>23</v>
      </c>
      <c r="E81" s="28">
        <f>E79-E80</f>
        <v>1390495</v>
      </c>
      <c r="F81" s="28">
        <f>F79-F80</f>
        <v>2190154</v>
      </c>
      <c r="G81" s="28">
        <f>G79-G80</f>
        <v>3198606</v>
      </c>
      <c r="H81" s="28">
        <f aca="true" t="shared" si="27" ref="H81:N81">H79-H80</f>
        <v>1096383</v>
      </c>
      <c r="I81" s="28">
        <f t="shared" si="27"/>
        <v>2373671</v>
      </c>
      <c r="J81" s="28">
        <f t="shared" si="27"/>
        <v>3759688</v>
      </c>
      <c r="K81" s="28">
        <f t="shared" si="27"/>
        <v>5276193</v>
      </c>
      <c r="L81" s="325">
        <f t="shared" si="27"/>
        <v>0</v>
      </c>
      <c r="M81" s="325">
        <f t="shared" si="27"/>
        <v>0</v>
      </c>
      <c r="N81" s="325">
        <f t="shared" si="27"/>
        <v>2050.1099999999997</v>
      </c>
      <c r="O81" s="325">
        <f>O79-O80</f>
        <v>0</v>
      </c>
      <c r="P81" s="325">
        <f>P79-P80</f>
        <v>0</v>
      </c>
      <c r="Q81" s="477">
        <f>Q79-Q80</f>
        <v>0</v>
      </c>
      <c r="R81" s="477">
        <f>R79-R80</f>
        <v>0</v>
      </c>
      <c r="S81" s="390">
        <f t="shared" si="24"/>
        <v>-1</v>
      </c>
      <c r="T81" s="390">
        <f t="shared" si="25"/>
      </c>
      <c r="U81" s="390">
        <f t="shared" si="26"/>
      </c>
      <c r="V81" s="390" t="e">
        <f>IF(N81=0,"",#REF!/N81-1)</f>
        <v>#REF!</v>
      </c>
      <c r="W81" s="390">
        <f>IF(O81=0,"",#REF!/O81-1)</f>
      </c>
      <c r="X81" s="428"/>
    </row>
    <row r="82" spans="1:24" s="431" customFormat="1" ht="12.75">
      <c r="A82" s="427"/>
      <c r="B82" s="15" t="s">
        <v>183</v>
      </c>
      <c r="C82" s="30" t="s">
        <v>86</v>
      </c>
      <c r="D82" s="29" t="s">
        <v>17</v>
      </c>
      <c r="E82" s="432">
        <v>105706</v>
      </c>
      <c r="F82" s="432">
        <v>172196</v>
      </c>
      <c r="G82" s="432">
        <v>249608</v>
      </c>
      <c r="H82" s="432">
        <v>82496</v>
      </c>
      <c r="I82" s="432">
        <v>175352</v>
      </c>
      <c r="J82" s="432">
        <v>278201</v>
      </c>
      <c r="K82" s="432">
        <v>392314</v>
      </c>
      <c r="L82" s="433"/>
      <c r="M82" s="433"/>
      <c r="N82" s="433">
        <v>725.95</v>
      </c>
      <c r="O82" s="433"/>
      <c r="P82" s="433"/>
      <c r="Q82" s="326"/>
      <c r="R82" s="326"/>
      <c r="S82" s="390">
        <f t="shared" si="24"/>
        <v>-1</v>
      </c>
      <c r="T82" s="390">
        <f t="shared" si="25"/>
      </c>
      <c r="U82" s="390">
        <f t="shared" si="26"/>
      </c>
      <c r="V82" s="390" t="e">
        <f>IF(N82=0,"",#REF!/N82-1)</f>
        <v>#REF!</v>
      </c>
      <c r="W82" s="390">
        <f>IF(O82=0,"",#REF!/O82-1)</f>
      </c>
      <c r="X82" s="428"/>
    </row>
    <row r="83" spans="1:24" s="431" customFormat="1" ht="12.75">
      <c r="A83" s="405"/>
      <c r="B83" s="15" t="s">
        <v>184</v>
      </c>
      <c r="C83" s="30" t="s">
        <v>206</v>
      </c>
      <c r="D83" s="29" t="s">
        <v>6</v>
      </c>
      <c r="E83" s="429">
        <v>880431</v>
      </c>
      <c r="F83" s="429">
        <v>1414309</v>
      </c>
      <c r="G83" s="429">
        <v>2049884</v>
      </c>
      <c r="H83" s="429">
        <v>724971</v>
      </c>
      <c r="I83" s="429">
        <v>1505743</v>
      </c>
      <c r="J83" s="429">
        <v>2387955</v>
      </c>
      <c r="K83" s="429">
        <v>3422590</v>
      </c>
      <c r="L83" s="430"/>
      <c r="M83" s="430"/>
      <c r="N83" s="430"/>
      <c r="O83" s="430"/>
      <c r="P83" s="430"/>
      <c r="Q83" s="324"/>
      <c r="R83" s="324"/>
      <c r="S83" s="390">
        <f t="shared" si="24"/>
        <v>-1</v>
      </c>
      <c r="T83" s="390">
        <f t="shared" si="25"/>
      </c>
      <c r="U83" s="390">
        <f t="shared" si="26"/>
      </c>
      <c r="V83" s="390">
        <f>IF(N83=0,"",#REF!/N83-1)</f>
      </c>
      <c r="W83" s="390">
        <f>IF(O83=0,"",#REF!/O83-1)</f>
      </c>
      <c r="X83" s="428"/>
    </row>
    <row r="84" spans="1:24" s="419" customFormat="1" ht="24">
      <c r="A84" s="405"/>
      <c r="B84" s="15" t="s">
        <v>185</v>
      </c>
      <c r="C84" s="16" t="s">
        <v>87</v>
      </c>
      <c r="D84" s="29" t="s">
        <v>7</v>
      </c>
      <c r="E84" s="28">
        <f>E81-E82-E83</f>
        <v>404358</v>
      </c>
      <c r="F84" s="28">
        <f>F81-F82-F83</f>
        <v>603649</v>
      </c>
      <c r="G84" s="28">
        <f>G81-G82-G83</f>
        <v>899114</v>
      </c>
      <c r="H84" s="28">
        <f aca="true" t="shared" si="28" ref="H84:N84">H81-H82-H83</f>
        <v>288916</v>
      </c>
      <c r="I84" s="28">
        <f t="shared" si="28"/>
        <v>692576</v>
      </c>
      <c r="J84" s="28">
        <f t="shared" si="28"/>
        <v>1093532</v>
      </c>
      <c r="K84" s="28">
        <f t="shared" si="28"/>
        <v>1461289</v>
      </c>
      <c r="L84" s="325">
        <f t="shared" si="28"/>
        <v>0</v>
      </c>
      <c r="M84" s="325">
        <f t="shared" si="28"/>
        <v>0</v>
      </c>
      <c r="N84" s="325">
        <f t="shared" si="28"/>
        <v>1324.1599999999996</v>
      </c>
      <c r="O84" s="325">
        <f>O81-O82-O83</f>
        <v>0</v>
      </c>
      <c r="P84" s="325">
        <f>P81-P82-P83</f>
        <v>0</v>
      </c>
      <c r="Q84" s="477">
        <f>Q81-Q82-Q83</f>
        <v>0</v>
      </c>
      <c r="R84" s="477">
        <f>R81-R82-R83</f>
        <v>0</v>
      </c>
      <c r="S84" s="390">
        <f t="shared" si="24"/>
        <v>-1</v>
      </c>
      <c r="T84" s="390">
        <f t="shared" si="25"/>
      </c>
      <c r="U84" s="390">
        <f t="shared" si="26"/>
      </c>
      <c r="V84" s="390" t="e">
        <f>IF(N84=0,"",#REF!/N84-1)</f>
        <v>#REF!</v>
      </c>
      <c r="W84" s="390">
        <f>IF(O84=0,"",#REF!/O84-1)</f>
      </c>
      <c r="X84" s="428"/>
    </row>
    <row r="85" spans="1:24" s="431" customFormat="1" ht="12.75">
      <c r="A85" s="405"/>
      <c r="B85" s="15" t="s">
        <v>186</v>
      </c>
      <c r="C85" s="16" t="s">
        <v>108</v>
      </c>
      <c r="D85" s="29" t="s">
        <v>9</v>
      </c>
      <c r="E85" s="429">
        <v>284892</v>
      </c>
      <c r="F85" s="429">
        <v>1028817</v>
      </c>
      <c r="G85" s="429">
        <v>2170413</v>
      </c>
      <c r="H85" s="429">
        <v>956248</v>
      </c>
      <c r="I85" s="429">
        <v>1745299</v>
      </c>
      <c r="J85" s="429">
        <v>2506088</v>
      </c>
      <c r="K85" s="429">
        <v>2886161</v>
      </c>
      <c r="L85" s="430"/>
      <c r="M85" s="430"/>
      <c r="N85" s="430"/>
      <c r="O85" s="430"/>
      <c r="P85" s="430"/>
      <c r="Q85" s="324"/>
      <c r="R85" s="324"/>
      <c r="S85" s="390">
        <f t="shared" si="24"/>
        <v>-1</v>
      </c>
      <c r="T85" s="390">
        <f t="shared" si="25"/>
      </c>
      <c r="U85" s="390">
        <f t="shared" si="26"/>
      </c>
      <c r="V85" s="390">
        <f>IF(N85=0,"",#REF!/N85-1)</f>
      </c>
      <c r="W85" s="390">
        <f>IF(O85=0,"",#REF!/O85-1)</f>
      </c>
      <c r="X85" s="428"/>
    </row>
    <row r="86" spans="1:24" s="431" customFormat="1" ht="18.75" customHeight="1">
      <c r="A86" s="405"/>
      <c r="B86" s="15" t="s">
        <v>187</v>
      </c>
      <c r="C86" s="16" t="s">
        <v>114</v>
      </c>
      <c r="D86" s="29" t="s">
        <v>18</v>
      </c>
      <c r="E86" s="432">
        <v>316738</v>
      </c>
      <c r="F86" s="432">
        <v>1074460</v>
      </c>
      <c r="G86" s="432">
        <v>2229029</v>
      </c>
      <c r="H86" s="432">
        <v>977253</v>
      </c>
      <c r="I86" s="432">
        <v>1786365</v>
      </c>
      <c r="J86" s="432">
        <v>2562898</v>
      </c>
      <c r="K86" s="432">
        <v>3001536</v>
      </c>
      <c r="L86" s="433"/>
      <c r="M86" s="433"/>
      <c r="N86" s="433">
        <v>0.01</v>
      </c>
      <c r="O86" s="433"/>
      <c r="P86" s="433"/>
      <c r="Q86" s="326"/>
      <c r="R86" s="326"/>
      <c r="S86" s="390">
        <f t="shared" si="24"/>
        <v>-1</v>
      </c>
      <c r="T86" s="390">
        <f t="shared" si="25"/>
      </c>
      <c r="U86" s="390">
        <f t="shared" si="26"/>
      </c>
      <c r="V86" s="390" t="e">
        <f>IF(N86=0,"",#REF!/N86-1)</f>
        <v>#REF!</v>
      </c>
      <c r="W86" s="390">
        <f>IF(O86=0,"",#REF!/O86-1)</f>
      </c>
      <c r="X86" s="428"/>
    </row>
    <row r="87" spans="1:24" s="419" customFormat="1" ht="14.25" customHeight="1">
      <c r="A87" s="415"/>
      <c r="B87" s="15" t="s">
        <v>188</v>
      </c>
      <c r="C87" s="16" t="s">
        <v>109</v>
      </c>
      <c r="D87" s="29" t="s">
        <v>19</v>
      </c>
      <c r="E87" s="28">
        <f>E84+E85-E86</f>
        <v>372512</v>
      </c>
      <c r="F87" s="28">
        <f>F84+F85-F86</f>
        <v>558006</v>
      </c>
      <c r="G87" s="28">
        <f>G84+G85-G86</f>
        <v>840498</v>
      </c>
      <c r="H87" s="28">
        <f aca="true" t="shared" si="29" ref="H87:N87">H84+H85-H86</f>
        <v>267911</v>
      </c>
      <c r="I87" s="28">
        <f t="shared" si="29"/>
        <v>651510</v>
      </c>
      <c r="J87" s="28">
        <f t="shared" si="29"/>
        <v>1036722</v>
      </c>
      <c r="K87" s="28">
        <f t="shared" si="29"/>
        <v>1345914</v>
      </c>
      <c r="L87" s="325">
        <f t="shared" si="29"/>
        <v>0</v>
      </c>
      <c r="M87" s="325">
        <f t="shared" si="29"/>
        <v>0</v>
      </c>
      <c r="N87" s="325">
        <f t="shared" si="29"/>
        <v>1324.1499999999996</v>
      </c>
      <c r="O87" s="325">
        <f>O84+O85-O86</f>
        <v>0</v>
      </c>
      <c r="P87" s="325">
        <f>P84+P85-P86</f>
        <v>0</v>
      </c>
      <c r="Q87" s="477">
        <f>Q84+Q85-Q86</f>
        <v>0</v>
      </c>
      <c r="R87" s="477">
        <v>33</v>
      </c>
      <c r="S87" s="390">
        <f t="shared" si="24"/>
        <v>-1</v>
      </c>
      <c r="T87" s="390">
        <f t="shared" si="25"/>
      </c>
      <c r="U87" s="390">
        <f t="shared" si="26"/>
      </c>
      <c r="V87" s="390" t="e">
        <f>IF(N87=0,"",#REF!/N87-1)</f>
        <v>#REF!</v>
      </c>
      <c r="W87" s="390">
        <f>IF(O87=0,"",#REF!/O87-1)</f>
      </c>
      <c r="X87" s="428"/>
    </row>
    <row r="88" spans="1:24" s="431" customFormat="1" ht="12.75">
      <c r="A88" s="415"/>
      <c r="B88" s="15" t="s">
        <v>189</v>
      </c>
      <c r="C88" s="16" t="s">
        <v>110</v>
      </c>
      <c r="D88" s="29" t="s">
        <v>20</v>
      </c>
      <c r="E88" s="429">
        <v>13623</v>
      </c>
      <c r="F88" s="429">
        <v>19517</v>
      </c>
      <c r="G88" s="429">
        <v>33054</v>
      </c>
      <c r="H88" s="429">
        <v>2669</v>
      </c>
      <c r="I88" s="429">
        <v>7899</v>
      </c>
      <c r="J88" s="429">
        <v>19881</v>
      </c>
      <c r="K88" s="429">
        <v>27693</v>
      </c>
      <c r="L88" s="430"/>
      <c r="M88" s="430"/>
      <c r="N88" s="430"/>
      <c r="O88" s="430"/>
      <c r="P88" s="430"/>
      <c r="Q88" s="324"/>
      <c r="R88" s="324"/>
      <c r="S88" s="390">
        <f t="shared" si="24"/>
        <v>-1</v>
      </c>
      <c r="T88" s="390">
        <f t="shared" si="25"/>
      </c>
      <c r="U88" s="390">
        <f t="shared" si="26"/>
      </c>
      <c r="V88" s="390">
        <f>IF(N88=0,"",#REF!/N88-1)</f>
      </c>
      <c r="W88" s="390">
        <f>IF(O88=0,"",#REF!/O88-1)</f>
      </c>
      <c r="X88" s="428"/>
    </row>
    <row r="89" spans="1:24" s="431" customFormat="1" ht="12.75">
      <c r="A89" s="405"/>
      <c r="B89" s="15" t="s">
        <v>190</v>
      </c>
      <c r="C89" s="16" t="s">
        <v>111</v>
      </c>
      <c r="D89" s="29" t="s">
        <v>0</v>
      </c>
      <c r="E89" s="429">
        <v>15030</v>
      </c>
      <c r="F89" s="429">
        <v>21416</v>
      </c>
      <c r="G89" s="429">
        <v>34103</v>
      </c>
      <c r="H89" s="429">
        <v>1449</v>
      </c>
      <c r="I89" s="429">
        <v>6899</v>
      </c>
      <c r="J89" s="429">
        <v>21470</v>
      </c>
      <c r="K89" s="429">
        <v>41061</v>
      </c>
      <c r="L89" s="430"/>
      <c r="M89" s="430"/>
      <c r="N89" s="430"/>
      <c r="O89" s="430"/>
      <c r="P89" s="430"/>
      <c r="Q89" s="324"/>
      <c r="R89" s="324"/>
      <c r="S89" s="390">
        <f t="shared" si="24"/>
        <v>-1</v>
      </c>
      <c r="T89" s="390">
        <f t="shared" si="25"/>
      </c>
      <c r="U89" s="390">
        <f t="shared" si="26"/>
      </c>
      <c r="V89" s="390">
        <f>IF(N89=0,"",#REF!/N89-1)</f>
      </c>
      <c r="W89" s="390">
        <f>IF(O89=0,"",#REF!/O89-1)</f>
      </c>
      <c r="X89" s="428"/>
    </row>
    <row r="90" spans="1:24" s="431" customFormat="1" ht="12.75">
      <c r="A90" s="405"/>
      <c r="B90" s="15" t="s">
        <v>191</v>
      </c>
      <c r="C90" s="16" t="s">
        <v>112</v>
      </c>
      <c r="D90" s="29" t="s">
        <v>1</v>
      </c>
      <c r="E90" s="429">
        <v>504795</v>
      </c>
      <c r="F90" s="429">
        <v>74264</v>
      </c>
      <c r="G90" s="429">
        <v>79797</v>
      </c>
      <c r="H90" s="429">
        <v>6159</v>
      </c>
      <c r="I90" s="429">
        <v>12090</v>
      </c>
      <c r="J90" s="429">
        <v>27665</v>
      </c>
      <c r="K90" s="429">
        <v>57259</v>
      </c>
      <c r="L90" s="430"/>
      <c r="M90" s="430"/>
      <c r="N90" s="430">
        <v>0.26</v>
      </c>
      <c r="O90" s="430"/>
      <c r="P90" s="430"/>
      <c r="Q90" s="324"/>
      <c r="R90" s="324"/>
      <c r="S90" s="390">
        <f t="shared" si="24"/>
        <v>-1</v>
      </c>
      <c r="T90" s="390">
        <f t="shared" si="25"/>
      </c>
      <c r="U90" s="390">
        <f t="shared" si="26"/>
      </c>
      <c r="V90" s="390" t="e">
        <f>IF(N90=0,"",#REF!/N90-1)</f>
        <v>#REF!</v>
      </c>
      <c r="W90" s="390">
        <f>IF(O90=0,"",#REF!/O90-1)</f>
      </c>
      <c r="X90" s="428"/>
    </row>
    <row r="91" spans="1:24" s="431" customFormat="1" ht="12.75">
      <c r="A91" s="405"/>
      <c r="B91" s="15" t="s">
        <v>192</v>
      </c>
      <c r="C91" s="16" t="s">
        <v>113</v>
      </c>
      <c r="D91" s="29" t="s">
        <v>2</v>
      </c>
      <c r="E91" s="429">
        <v>607749</v>
      </c>
      <c r="F91" s="429">
        <v>250820</v>
      </c>
      <c r="G91" s="429">
        <v>338497</v>
      </c>
      <c r="H91" s="429">
        <v>71414</v>
      </c>
      <c r="I91" s="429">
        <v>142278</v>
      </c>
      <c r="J91" s="429">
        <v>214237</v>
      </c>
      <c r="K91" s="429">
        <v>769541</v>
      </c>
      <c r="L91" s="430"/>
      <c r="M91" s="430"/>
      <c r="N91" s="430"/>
      <c r="O91" s="430"/>
      <c r="P91" s="430"/>
      <c r="Q91" s="324"/>
      <c r="R91" s="324"/>
      <c r="S91" s="390">
        <f t="shared" si="24"/>
        <v>-1</v>
      </c>
      <c r="T91" s="390">
        <f t="shared" si="25"/>
      </c>
      <c r="U91" s="390">
        <f t="shared" si="26"/>
      </c>
      <c r="V91" s="390">
        <f>IF(N91=0,"",#REF!/N91-1)</f>
      </c>
      <c r="W91" s="390">
        <f>IF(O91=0,"",#REF!/O91-1)</f>
      </c>
      <c r="X91" s="428"/>
    </row>
    <row r="92" spans="1:24" s="419" customFormat="1" ht="24">
      <c r="A92" s="405"/>
      <c r="B92" s="15" t="s">
        <v>367</v>
      </c>
      <c r="C92" s="16" t="s">
        <v>368</v>
      </c>
      <c r="D92" s="17">
        <v>140</v>
      </c>
      <c r="E92" s="28">
        <f>E88-E89+E90-E91</f>
        <v>-104361</v>
      </c>
      <c r="F92" s="28">
        <f>F88-F89+F90-F91</f>
        <v>-178455</v>
      </c>
      <c r="G92" s="28">
        <f>G88-G89+G90-G91</f>
        <v>-259749</v>
      </c>
      <c r="H92" s="28">
        <f aca="true" t="shared" si="30" ref="H92:N92">H88-H89+H90-H91</f>
        <v>-64035</v>
      </c>
      <c r="I92" s="28">
        <f t="shared" si="30"/>
        <v>-129188</v>
      </c>
      <c r="J92" s="28">
        <f t="shared" si="30"/>
        <v>-188161</v>
      </c>
      <c r="K92" s="28">
        <f t="shared" si="30"/>
        <v>-725650</v>
      </c>
      <c r="L92" s="325">
        <f t="shared" si="30"/>
        <v>0</v>
      </c>
      <c r="M92" s="325">
        <f t="shared" si="30"/>
        <v>0</v>
      </c>
      <c r="N92" s="325">
        <f t="shared" si="30"/>
        <v>0.26</v>
      </c>
      <c r="O92" s="325">
        <f>O88-O89+O90-O91</f>
        <v>0</v>
      </c>
      <c r="P92" s="325">
        <f>P88-P89+P90-P91</f>
        <v>0</v>
      </c>
      <c r="Q92" s="477">
        <f>Q88-Q89+Q90-Q91</f>
        <v>0</v>
      </c>
      <c r="R92" s="477">
        <f>R88-R89+R90-R91</f>
        <v>0</v>
      </c>
      <c r="S92" s="390">
        <f t="shared" si="24"/>
        <v>-1</v>
      </c>
      <c r="T92" s="390">
        <f t="shared" si="25"/>
      </c>
      <c r="U92" s="390">
        <f t="shared" si="26"/>
      </c>
      <c r="V92" s="390" t="e">
        <f>IF(N92=0,"",#REF!/N92-1)</f>
        <v>#REF!</v>
      </c>
      <c r="W92" s="390">
        <f>IF(O92=0,"",#REF!/O92-1)</f>
      </c>
      <c r="X92" s="428"/>
    </row>
    <row r="93" spans="1:24" s="419" customFormat="1" ht="12.75">
      <c r="A93" s="405"/>
      <c r="B93" s="15" t="s">
        <v>369</v>
      </c>
      <c r="C93" s="16" t="s">
        <v>370</v>
      </c>
      <c r="D93" s="17">
        <v>150</v>
      </c>
      <c r="E93" s="28">
        <f>E87+E92</f>
        <v>268151</v>
      </c>
      <c r="F93" s="28">
        <f>F87+F92</f>
        <v>379551</v>
      </c>
      <c r="G93" s="28">
        <f>G87+G92</f>
        <v>580749</v>
      </c>
      <c r="H93" s="28">
        <f aca="true" t="shared" si="31" ref="H93:N93">H87+H92</f>
        <v>203876</v>
      </c>
      <c r="I93" s="28">
        <f t="shared" si="31"/>
        <v>522322</v>
      </c>
      <c r="J93" s="28">
        <f t="shared" si="31"/>
        <v>848561</v>
      </c>
      <c r="K93" s="28">
        <f t="shared" si="31"/>
        <v>620264</v>
      </c>
      <c r="L93" s="325">
        <f t="shared" si="31"/>
        <v>0</v>
      </c>
      <c r="M93" s="325">
        <f t="shared" si="31"/>
        <v>0</v>
      </c>
      <c r="N93" s="325">
        <f t="shared" si="31"/>
        <v>1324.4099999999996</v>
      </c>
      <c r="O93" s="325">
        <f>O87+O92</f>
        <v>0</v>
      </c>
      <c r="P93" s="325">
        <f>P87+P92</f>
        <v>0</v>
      </c>
      <c r="Q93" s="477">
        <f>Q87+Q92</f>
        <v>0</v>
      </c>
      <c r="R93" s="477">
        <f>R87+R92</f>
        <v>33</v>
      </c>
      <c r="S93" s="390">
        <f t="shared" si="24"/>
        <v>-1</v>
      </c>
      <c r="T93" s="390">
        <f t="shared" si="25"/>
      </c>
      <c r="U93" s="390">
        <f t="shared" si="26"/>
      </c>
      <c r="V93" s="390" t="e">
        <f>IF(N93=0,"",#REF!/N93-1)</f>
        <v>#REF!</v>
      </c>
      <c r="W93" s="390">
        <f>IF(O93=0,"",#REF!/O93-1)</f>
      </c>
      <c r="X93" s="428"/>
    </row>
    <row r="94" spans="1:24" s="419" customFormat="1" ht="12.75">
      <c r="A94" s="405"/>
      <c r="B94" s="15" t="s">
        <v>193</v>
      </c>
      <c r="C94" s="16" t="s">
        <v>88</v>
      </c>
      <c r="D94" s="17">
        <v>160</v>
      </c>
      <c r="E94" s="28">
        <v>50575</v>
      </c>
      <c r="F94" s="28">
        <v>73341</v>
      </c>
      <c r="G94" s="28">
        <v>111827</v>
      </c>
      <c r="H94" s="28">
        <v>26991</v>
      </c>
      <c r="I94" s="28">
        <v>82596</v>
      </c>
      <c r="J94" s="28">
        <v>139770</v>
      </c>
      <c r="K94" s="28">
        <v>113808</v>
      </c>
      <c r="L94" s="325"/>
      <c r="M94" s="325"/>
      <c r="N94" s="325"/>
      <c r="O94" s="325"/>
      <c r="P94" s="325"/>
      <c r="Q94" s="323"/>
      <c r="R94" s="323"/>
      <c r="S94" s="390">
        <f t="shared" si="24"/>
        <v>-1</v>
      </c>
      <c r="T94" s="390">
        <f t="shared" si="25"/>
      </c>
      <c r="U94" s="390">
        <f t="shared" si="26"/>
      </c>
      <c r="V94" s="390">
        <f>IF(N94=0,"",#REF!/N94-1)</f>
      </c>
      <c r="W94" s="390">
        <f>IF(O94=0,"",#REF!/O94-1)</f>
      </c>
      <c r="X94" s="428"/>
    </row>
    <row r="95" spans="1:24" s="419" customFormat="1" ht="12.75">
      <c r="A95" s="405"/>
      <c r="B95" s="15" t="s">
        <v>371</v>
      </c>
      <c r="C95" s="16" t="s">
        <v>378</v>
      </c>
      <c r="D95" s="17">
        <v>170</v>
      </c>
      <c r="E95" s="28">
        <v>-3388</v>
      </c>
      <c r="F95" s="28">
        <v>-3388</v>
      </c>
      <c r="G95" s="28">
        <v>-3179</v>
      </c>
      <c r="H95" s="28">
        <v>335</v>
      </c>
      <c r="I95" s="28">
        <v>428</v>
      </c>
      <c r="J95" s="28">
        <v>354</v>
      </c>
      <c r="K95" s="28">
        <v>683</v>
      </c>
      <c r="L95" s="325"/>
      <c r="M95" s="325"/>
      <c r="N95" s="325"/>
      <c r="O95" s="325"/>
      <c r="P95" s="325"/>
      <c r="Q95" s="323"/>
      <c r="R95" s="323"/>
      <c r="S95" s="390"/>
      <c r="T95" s="390"/>
      <c r="U95" s="390"/>
      <c r="V95" s="390"/>
      <c r="W95" s="390"/>
      <c r="X95" s="428"/>
    </row>
    <row r="96" spans="1:24" s="419" customFormat="1" ht="12.75">
      <c r="A96" s="405"/>
      <c r="B96" s="15" t="s">
        <v>372</v>
      </c>
      <c r="C96" s="16" t="s">
        <v>379</v>
      </c>
      <c r="D96" s="17">
        <v>180</v>
      </c>
      <c r="E96" s="28"/>
      <c r="F96" s="28"/>
      <c r="G96" s="28"/>
      <c r="H96" s="28">
        <v>-12824</v>
      </c>
      <c r="I96" s="28">
        <v>-18411</v>
      </c>
      <c r="J96" s="28">
        <v>-19442</v>
      </c>
      <c r="K96" s="28">
        <v>-11997</v>
      </c>
      <c r="L96" s="325"/>
      <c r="M96" s="325"/>
      <c r="N96" s="325"/>
      <c r="O96" s="325"/>
      <c r="P96" s="325"/>
      <c r="Q96" s="323"/>
      <c r="R96" s="323"/>
      <c r="S96" s="390"/>
      <c r="T96" s="390"/>
      <c r="U96" s="390"/>
      <c r="V96" s="390"/>
      <c r="W96" s="390"/>
      <c r="X96" s="428"/>
    </row>
    <row r="97" spans="1:24" s="431" customFormat="1" ht="12" customHeight="1">
      <c r="A97" s="405"/>
      <c r="B97" s="15" t="s">
        <v>194</v>
      </c>
      <c r="C97" s="16" t="s">
        <v>89</v>
      </c>
      <c r="D97" s="17">
        <v>190</v>
      </c>
      <c r="E97" s="429"/>
      <c r="F97" s="429"/>
      <c r="G97" s="429"/>
      <c r="H97" s="429"/>
      <c r="I97" s="429"/>
      <c r="J97" s="429"/>
      <c r="K97" s="429"/>
      <c r="L97" s="430"/>
      <c r="M97" s="430"/>
      <c r="N97" s="430"/>
      <c r="O97" s="430"/>
      <c r="P97" s="430"/>
      <c r="Q97" s="324"/>
      <c r="R97" s="324"/>
      <c r="S97" s="390">
        <f>IF(K97=0,"",L97/K97-1)</f>
      </c>
      <c r="T97" s="390">
        <f>IF(L97=0,"",M97/L97-1)</f>
      </c>
      <c r="U97" s="390">
        <f>IF(M97=0,"",N97/M97-1)</f>
      </c>
      <c r="V97" s="390">
        <f>IF(N97=0,"",#REF!/N97-1)</f>
      </c>
      <c r="W97" s="390">
        <f>IF(O97=0,"",#REF!/O97-1)</f>
      </c>
      <c r="X97" s="428"/>
    </row>
    <row r="98" spans="1:24" s="431" customFormat="1" ht="12" customHeight="1">
      <c r="A98" s="405"/>
      <c r="B98" s="15" t="s">
        <v>373</v>
      </c>
      <c r="C98" s="16" t="s">
        <v>380</v>
      </c>
      <c r="D98" s="17">
        <v>200</v>
      </c>
      <c r="E98" s="429"/>
      <c r="F98" s="429"/>
      <c r="G98" s="429"/>
      <c r="H98" s="429"/>
      <c r="I98" s="429"/>
      <c r="J98" s="429"/>
      <c r="K98" s="429"/>
      <c r="L98" s="430"/>
      <c r="M98" s="430"/>
      <c r="N98" s="430"/>
      <c r="O98" s="430"/>
      <c r="P98" s="430"/>
      <c r="Q98" s="324"/>
      <c r="R98" s="324"/>
      <c r="S98" s="390"/>
      <c r="T98" s="390"/>
      <c r="U98" s="390"/>
      <c r="V98" s="390"/>
      <c r="W98" s="390"/>
      <c r="X98" s="428"/>
    </row>
    <row r="99" spans="1:24" s="419" customFormat="1" ht="12.75">
      <c r="A99" s="405"/>
      <c r="B99" s="15" t="s">
        <v>374</v>
      </c>
      <c r="C99" s="16" t="s">
        <v>375</v>
      </c>
      <c r="D99" s="29" t="s">
        <v>21</v>
      </c>
      <c r="E99" s="28">
        <f>E93-E94-E97</f>
        <v>217576</v>
      </c>
      <c r="F99" s="28">
        <f>F93-F94-F97</f>
        <v>306210</v>
      </c>
      <c r="G99" s="28">
        <f>G93-G94-G97</f>
        <v>468922</v>
      </c>
      <c r="H99" s="28">
        <f>H93-H94-H97</f>
        <v>176885</v>
      </c>
      <c r="I99" s="28">
        <f aca="true" t="shared" si="32" ref="I99:O99">I93-I94+I95+I96-I97-I98</f>
        <v>421743</v>
      </c>
      <c r="J99" s="28">
        <f t="shared" si="32"/>
        <v>689703</v>
      </c>
      <c r="K99" s="28">
        <f t="shared" si="32"/>
        <v>495142</v>
      </c>
      <c r="L99" s="325">
        <f t="shared" si="32"/>
        <v>0</v>
      </c>
      <c r="M99" s="325">
        <f t="shared" si="32"/>
        <v>0</v>
      </c>
      <c r="N99" s="325">
        <f t="shared" si="32"/>
        <v>1324.4099999999996</v>
      </c>
      <c r="O99" s="325">
        <f t="shared" si="32"/>
        <v>0</v>
      </c>
      <c r="P99" s="325">
        <f>P93-P94+P95+P96-P97-P98</f>
        <v>0</v>
      </c>
      <c r="Q99" s="477">
        <f>Q93-Q94+Q95+Q96-Q97-Q98</f>
        <v>0</v>
      </c>
      <c r="R99" s="477"/>
      <c r="S99" s="390">
        <f aca="true" t="shared" si="33" ref="S99:U102">IF(K99=0,"",L99/K99-1)</f>
        <v>-1</v>
      </c>
      <c r="T99" s="390">
        <f t="shared" si="33"/>
      </c>
      <c r="U99" s="390">
        <f t="shared" si="33"/>
      </c>
      <c r="V99" s="390" t="e">
        <f>IF(N99=0,"",#REF!/N99-1)</f>
        <v>#REF!</v>
      </c>
      <c r="W99" s="390">
        <f>IF(O99=0,"",#REF!/O99-1)</f>
      </c>
      <c r="X99" s="428"/>
    </row>
    <row r="100" spans="1:24" s="419" customFormat="1" ht="24" customHeight="1">
      <c r="A100" s="405"/>
      <c r="B100" s="15" t="s">
        <v>230</v>
      </c>
      <c r="C100" s="16" t="s">
        <v>382</v>
      </c>
      <c r="D100" s="17">
        <v>220</v>
      </c>
      <c r="E100" s="28"/>
      <c r="F100" s="28"/>
      <c r="G100" s="28">
        <v>347996</v>
      </c>
      <c r="H100" s="28"/>
      <c r="I100" s="28"/>
      <c r="J100" s="28"/>
      <c r="K100" s="28"/>
      <c r="L100" s="325"/>
      <c r="M100" s="325"/>
      <c r="N100" s="325"/>
      <c r="O100" s="325"/>
      <c r="P100" s="325"/>
      <c r="Q100" s="323"/>
      <c r="R100" s="323"/>
      <c r="S100" s="390">
        <f t="shared" si="33"/>
      </c>
      <c r="T100" s="390">
        <f t="shared" si="33"/>
      </c>
      <c r="U100" s="390">
        <f t="shared" si="33"/>
      </c>
      <c r="V100" s="390">
        <f>IF(N100=0,"",#REF!/N100-1)</f>
      </c>
      <c r="W100" s="390">
        <f>IF(O100=0,"",#REF!/O100-1)</f>
      </c>
      <c r="X100" s="428"/>
    </row>
    <row r="101" spans="1:24" s="419" customFormat="1" ht="24">
      <c r="A101" s="405"/>
      <c r="B101" s="15" t="s">
        <v>231</v>
      </c>
      <c r="C101" s="16" t="s">
        <v>381</v>
      </c>
      <c r="D101" s="17">
        <v>230</v>
      </c>
      <c r="E101" s="28"/>
      <c r="F101" s="28"/>
      <c r="G101" s="28"/>
      <c r="H101" s="28"/>
      <c r="I101" s="28"/>
      <c r="J101" s="28"/>
      <c r="K101" s="28"/>
      <c r="L101" s="325"/>
      <c r="M101" s="325"/>
      <c r="N101" s="325"/>
      <c r="O101" s="325"/>
      <c r="P101" s="325"/>
      <c r="Q101" s="323"/>
      <c r="R101" s="323"/>
      <c r="S101" s="390">
        <f t="shared" si="33"/>
      </c>
      <c r="T101" s="390">
        <f t="shared" si="33"/>
      </c>
      <c r="U101" s="390">
        <f t="shared" si="33"/>
      </c>
      <c r="V101" s="390">
        <f>IF(N101=0,"",#REF!/N101-1)</f>
      </c>
      <c r="W101" s="390">
        <f>IF(O101=0,"",#REF!/O101-1)</f>
      </c>
      <c r="X101" s="428"/>
    </row>
    <row r="102" spans="1:27" s="419" customFormat="1" ht="12.75" customHeight="1">
      <c r="A102" s="405"/>
      <c r="B102" s="25" t="s">
        <v>376</v>
      </c>
      <c r="C102" s="26" t="s">
        <v>377</v>
      </c>
      <c r="D102" s="31" t="s">
        <v>22</v>
      </c>
      <c r="E102" s="28">
        <f>E99+E100+E101</f>
        <v>217576</v>
      </c>
      <c r="F102" s="28">
        <f>F99+F100+F101</f>
        <v>306210</v>
      </c>
      <c r="G102" s="28">
        <f>G99+G100+G101</f>
        <v>816918</v>
      </c>
      <c r="H102" s="28">
        <f aca="true" t="shared" si="34" ref="H102:N102">H99+H100+H101</f>
        <v>176885</v>
      </c>
      <c r="I102" s="28">
        <f t="shared" si="34"/>
        <v>421743</v>
      </c>
      <c r="J102" s="28">
        <f t="shared" si="34"/>
        <v>689703</v>
      </c>
      <c r="K102" s="28">
        <f t="shared" si="34"/>
        <v>495142</v>
      </c>
      <c r="L102" s="325">
        <f t="shared" si="34"/>
        <v>0</v>
      </c>
      <c r="M102" s="325">
        <f t="shared" si="34"/>
        <v>0</v>
      </c>
      <c r="N102" s="325">
        <f t="shared" si="34"/>
        <v>1324.4099999999996</v>
      </c>
      <c r="O102" s="325">
        <f>O99+O100+O101</f>
        <v>0</v>
      </c>
      <c r="P102" s="325">
        <f>P99+P100+P101</f>
        <v>0</v>
      </c>
      <c r="Q102" s="477">
        <f>Q99+Q100+Q101</f>
        <v>0</v>
      </c>
      <c r="R102" s="477">
        <f>R99+R100+R101</f>
        <v>0</v>
      </c>
      <c r="S102" s="390">
        <f t="shared" si="33"/>
        <v>-1</v>
      </c>
      <c r="T102" s="390">
        <f t="shared" si="33"/>
      </c>
      <c r="U102" s="390">
        <f t="shared" si="33"/>
      </c>
      <c r="V102" s="390" t="e">
        <f>IF(N102=0,"",#REF!/N102-1)</f>
        <v>#REF!</v>
      </c>
      <c r="W102" s="390">
        <f>IF(O102=0,"",#REF!/O102-1)</f>
      </c>
      <c r="X102" s="434"/>
      <c r="Y102" s="365"/>
      <c r="Z102" s="365"/>
      <c r="AA102" s="365"/>
    </row>
    <row r="103" spans="2:27" s="435" customFormat="1" ht="13.5" thickBot="1">
      <c r="B103" s="148" t="s">
        <v>195</v>
      </c>
      <c r="C103" s="16" t="s">
        <v>90</v>
      </c>
      <c r="D103" s="436"/>
      <c r="E103" s="149">
        <v>90</v>
      </c>
      <c r="F103" s="149">
        <v>90</v>
      </c>
      <c r="G103" s="149">
        <v>90</v>
      </c>
      <c r="H103" s="149">
        <v>90</v>
      </c>
      <c r="I103" s="149">
        <v>90</v>
      </c>
      <c r="J103" s="149">
        <v>90</v>
      </c>
      <c r="K103" s="149">
        <v>90</v>
      </c>
      <c r="L103" s="149">
        <v>90</v>
      </c>
      <c r="M103" s="149">
        <v>90</v>
      </c>
      <c r="N103" s="149">
        <v>90</v>
      </c>
      <c r="O103" s="149">
        <v>90</v>
      </c>
      <c r="P103" s="149">
        <v>90</v>
      </c>
      <c r="Q103" s="149">
        <v>90</v>
      </c>
      <c r="R103" s="149">
        <v>90</v>
      </c>
      <c r="S103" s="437"/>
      <c r="T103" s="437"/>
      <c r="U103" s="437"/>
      <c r="V103" s="437"/>
      <c r="W103" s="437"/>
      <c r="X103" s="438"/>
      <c r="Y103" s="365"/>
      <c r="Z103" s="365"/>
      <c r="AA103" s="365"/>
    </row>
    <row r="104" spans="1:27" s="395" customFormat="1" ht="12.75">
      <c r="A104" s="405"/>
      <c r="B104" s="439" t="s">
        <v>485</v>
      </c>
      <c r="C104" s="440" t="s">
        <v>105</v>
      </c>
      <c r="D104" s="441"/>
      <c r="E104" s="442">
        <f>IF(E76=0,"",E36/E76)</f>
        <v>1.2310565478144972</v>
      </c>
      <c r="F104" s="442">
        <f>IF(F76=0,"",F36/F76)</f>
        <v>1.0461785120639153</v>
      </c>
      <c r="G104" s="442">
        <f>IF(G76=0,"",G36/G76)</f>
        <v>1.1287295734207567</v>
      </c>
      <c r="H104" s="442">
        <f aca="true" t="shared" si="35" ref="H104:N104">IF(H76=0,"",H36/H76)</f>
        <v>1.1221691429322174</v>
      </c>
      <c r="I104" s="442">
        <f t="shared" si="35"/>
        <v>1.248689636517288</v>
      </c>
      <c r="J104" s="442">
        <f t="shared" si="35"/>
        <v>1.1747758833401516</v>
      </c>
      <c r="K104" s="442">
        <f t="shared" si="35"/>
        <v>1.1149258613189317</v>
      </c>
      <c r="L104" s="442">
        <f t="shared" si="35"/>
      </c>
      <c r="M104" s="442">
        <f t="shared" si="35"/>
      </c>
      <c r="N104" s="442">
        <f t="shared" si="35"/>
        <v>1.5830040429898267</v>
      </c>
      <c r="O104" s="442">
        <f>IF(O76=0,"",O36/O76)</f>
      </c>
      <c r="P104" s="442">
        <f>IF(P76=0,"",P36/P76)</f>
      </c>
      <c r="Q104" s="442">
        <f>IF(Q76=0,"",Q36/Q76)</f>
      </c>
      <c r="R104" s="442">
        <f>IF(R76=0,"",R36/R76)</f>
      </c>
      <c r="S104" s="406"/>
      <c r="T104" s="406"/>
      <c r="U104" s="406"/>
      <c r="V104" s="406"/>
      <c r="W104" s="406"/>
      <c r="X104" s="443"/>
      <c r="Y104" s="365"/>
      <c r="Z104" s="365"/>
      <c r="AA104" s="365"/>
    </row>
    <row r="105" spans="1:27" s="395" customFormat="1" ht="13.5" thickBot="1">
      <c r="A105" s="405"/>
      <c r="B105" s="444" t="s">
        <v>486</v>
      </c>
      <c r="C105" s="445" t="s">
        <v>99</v>
      </c>
      <c r="D105" s="446"/>
      <c r="E105" s="447">
        <f>IF(E36=0,"",(E59+E51-E20)/E36)</f>
        <v>0.18768962987499924</v>
      </c>
      <c r="F105" s="447">
        <f>IF(F36=0,"",(F59+F51-F20)/F36)</f>
        <v>0.04414018404260063</v>
      </c>
      <c r="G105" s="447">
        <f>IF(G36=0,"",(G59+G51-G20)/G36)</f>
        <v>0.11404819759495244</v>
      </c>
      <c r="H105" s="447">
        <f aca="true" t="shared" si="36" ref="H105:N105">IF(H36=0,"",(H59+H51-H20)/H36)</f>
        <v>0.108868742026706</v>
      </c>
      <c r="I105" s="447">
        <f t="shared" si="36"/>
        <v>0.19916048731765448</v>
      </c>
      <c r="J105" s="447">
        <f t="shared" si="36"/>
        <v>0.14877380938671</v>
      </c>
      <c r="K105" s="447">
        <f t="shared" si="36"/>
        <v>0.10307937532543833</v>
      </c>
      <c r="L105" s="447">
        <f t="shared" si="36"/>
      </c>
      <c r="M105" s="447">
        <f t="shared" si="36"/>
      </c>
      <c r="N105" s="447">
        <f t="shared" si="36"/>
        <v>0.3682896740356417</v>
      </c>
      <c r="O105" s="447">
        <f>IF(O36=0,"",(O59+O51-O20)/O36)</f>
      </c>
      <c r="P105" s="447">
        <f>IF(P36=0,"",(P59+P51-P20)/P36)</f>
      </c>
      <c r="Q105" s="447">
        <f>IF(Q36=0,"",(Q59+Q51-Q20)/Q36)</f>
      </c>
      <c r="R105" s="447">
        <f>IF(R36=0,"",(R59+R51-R20)/R36)</f>
      </c>
      <c r="S105" s="406"/>
      <c r="T105" s="406"/>
      <c r="U105" s="406"/>
      <c r="V105" s="406"/>
      <c r="W105" s="406"/>
      <c r="X105" s="443"/>
      <c r="Y105" s="365"/>
      <c r="Z105" s="365"/>
      <c r="AA105" s="365"/>
    </row>
    <row r="106" spans="1:24" s="395" customFormat="1" ht="13.5" thickBot="1">
      <c r="A106" s="405"/>
      <c r="B106" s="810" t="s">
        <v>479</v>
      </c>
      <c r="C106" s="449"/>
      <c r="D106" s="812"/>
      <c r="E106" s="450"/>
      <c r="F106" s="450"/>
      <c r="G106" s="450"/>
      <c r="H106" s="450"/>
      <c r="I106" s="450"/>
      <c r="J106" s="450"/>
      <c r="K106" s="450"/>
      <c r="L106" s="805" t="e">
        <f>(L76+L59)/L77</f>
        <v>#DIV/0!</v>
      </c>
      <c r="M106" s="805" t="e">
        <f aca="true" t="shared" si="37" ref="M106:R106">(M76+M59)/M77</f>
        <v>#DIV/0!</v>
      </c>
      <c r="N106" s="805">
        <f t="shared" si="37"/>
        <v>0.8854888055492894</v>
      </c>
      <c r="O106" s="805" t="e">
        <f t="shared" si="37"/>
        <v>#DIV/0!</v>
      </c>
      <c r="P106" s="805" t="e">
        <f t="shared" si="37"/>
        <v>#DIV/0!</v>
      </c>
      <c r="Q106" s="805" t="e">
        <f t="shared" si="37"/>
        <v>#DIV/0!</v>
      </c>
      <c r="R106" s="805" t="e">
        <f t="shared" si="37"/>
        <v>#DIV/0!</v>
      </c>
      <c r="S106" s="452"/>
      <c r="T106" s="452"/>
      <c r="U106" s="452"/>
      <c r="V106" s="452"/>
      <c r="W106" s="452"/>
      <c r="X106" s="452"/>
    </row>
    <row r="107" spans="1:24" s="395" customFormat="1" ht="12.75">
      <c r="A107" s="405"/>
      <c r="B107" s="811"/>
      <c r="C107" s="448"/>
      <c r="D107" s="813"/>
      <c r="E107" s="451"/>
      <c r="F107" s="451"/>
      <c r="G107" s="451"/>
      <c r="H107" s="451"/>
      <c r="I107" s="451"/>
      <c r="J107" s="451"/>
      <c r="K107" s="451"/>
      <c r="L107" s="806"/>
      <c r="M107" s="806"/>
      <c r="N107" s="806"/>
      <c r="O107" s="806"/>
      <c r="P107" s="806"/>
      <c r="Q107" s="806"/>
      <c r="R107" s="806"/>
      <c r="S107" s="452"/>
      <c r="T107" s="452"/>
      <c r="U107" s="452"/>
      <c r="V107" s="452"/>
      <c r="W107" s="452"/>
      <c r="X107" s="452"/>
    </row>
    <row r="108" spans="1:24" s="395" customFormat="1" ht="15.75">
      <c r="A108" s="453"/>
      <c r="B108" s="454" t="s">
        <v>202</v>
      </c>
      <c r="C108" s="455" t="s">
        <v>97</v>
      </c>
      <c r="D108" s="456"/>
      <c r="E108" s="457" t="str">
        <f aca="true" t="shared" si="38" ref="E108:R108">IF(E77=E37,"ОК","FALSE")</f>
        <v>ОК</v>
      </c>
      <c r="F108" s="457" t="str">
        <f t="shared" si="38"/>
        <v>ОК</v>
      </c>
      <c r="G108" s="457" t="str">
        <f t="shared" si="38"/>
        <v>ОК</v>
      </c>
      <c r="H108" s="457" t="str">
        <f t="shared" si="38"/>
        <v>ОК</v>
      </c>
      <c r="I108" s="457" t="str">
        <f t="shared" si="38"/>
        <v>ОК</v>
      </c>
      <c r="J108" s="457" t="str">
        <f t="shared" si="38"/>
        <v>ОК</v>
      </c>
      <c r="K108" s="457" t="str">
        <f t="shared" si="38"/>
        <v>ОК</v>
      </c>
      <c r="L108" s="457" t="str">
        <f t="shared" si="38"/>
        <v>ОК</v>
      </c>
      <c r="M108" s="457" t="str">
        <f t="shared" si="38"/>
        <v>ОК</v>
      </c>
      <c r="N108" s="457" t="str">
        <f t="shared" si="38"/>
        <v>ОК</v>
      </c>
      <c r="O108" s="457" t="str">
        <f t="shared" si="38"/>
        <v>ОК</v>
      </c>
      <c r="P108" s="457" t="str">
        <f t="shared" si="38"/>
        <v>ОК</v>
      </c>
      <c r="Q108" s="457" t="str">
        <f t="shared" si="38"/>
        <v>ОК</v>
      </c>
      <c r="R108" s="457" t="str">
        <f t="shared" si="38"/>
        <v>ОК</v>
      </c>
      <c r="S108" s="452"/>
      <c r="T108" s="452"/>
      <c r="U108" s="452"/>
      <c r="V108" s="452"/>
      <c r="W108" s="452"/>
      <c r="X108" s="452"/>
    </row>
    <row r="109" spans="1:24" s="395" customFormat="1" ht="15.75">
      <c r="A109" s="453"/>
      <c r="B109" s="454" t="s">
        <v>203</v>
      </c>
      <c r="C109" s="455" t="s">
        <v>98</v>
      </c>
      <c r="D109" s="456"/>
      <c r="E109" s="457" t="str">
        <f aca="true" t="shared" si="39" ref="E109:R109">IF(E49=E102,"ОК","FALSE")</f>
        <v>FALSE</v>
      </c>
      <c r="F109" s="457" t="str">
        <f t="shared" si="39"/>
        <v>FALSE</v>
      </c>
      <c r="G109" s="457" t="str">
        <f t="shared" si="39"/>
        <v>FALSE</v>
      </c>
      <c r="H109" s="457" t="str">
        <f t="shared" si="39"/>
        <v>FALSE</v>
      </c>
      <c r="I109" s="457" t="str">
        <f t="shared" si="39"/>
        <v>ОК</v>
      </c>
      <c r="J109" s="457" t="str">
        <f t="shared" si="39"/>
        <v>ОК</v>
      </c>
      <c r="K109" s="457" t="str">
        <f t="shared" si="39"/>
        <v>ОК</v>
      </c>
      <c r="L109" s="457" t="str">
        <f t="shared" si="39"/>
        <v>ОК</v>
      </c>
      <c r="M109" s="457" t="str">
        <f t="shared" si="39"/>
        <v>ОК</v>
      </c>
      <c r="N109" s="457" t="str">
        <f t="shared" si="39"/>
        <v>ОК</v>
      </c>
      <c r="O109" s="457" t="str">
        <f t="shared" si="39"/>
        <v>ОК</v>
      </c>
      <c r="P109" s="457" t="str">
        <f t="shared" si="39"/>
        <v>ОК</v>
      </c>
      <c r="Q109" s="457" t="str">
        <f t="shared" si="39"/>
        <v>ОК</v>
      </c>
      <c r="R109" s="457" t="str">
        <f t="shared" si="39"/>
        <v>ОК</v>
      </c>
      <c r="S109" s="452"/>
      <c r="T109" s="452"/>
      <c r="U109" s="452"/>
      <c r="V109" s="452"/>
      <c r="W109" s="452"/>
      <c r="X109" s="452"/>
    </row>
    <row r="110" spans="1:18" ht="12.75">
      <c r="A110" s="405"/>
      <c r="B110" s="454" t="s">
        <v>196</v>
      </c>
      <c r="C110" s="455" t="s">
        <v>91</v>
      </c>
      <c r="D110" s="458"/>
      <c r="E110" s="459">
        <f aca="true" t="shared" si="40" ref="E110:H111">E79</f>
        <v>6467217</v>
      </c>
      <c r="F110" s="459">
        <f t="shared" si="40"/>
        <v>10115886</v>
      </c>
      <c r="G110" s="459">
        <f t="shared" si="40"/>
        <v>14627845</v>
      </c>
      <c r="H110" s="459">
        <f t="shared" si="40"/>
        <v>4823705</v>
      </c>
      <c r="I110" s="459">
        <f aca="true" t="shared" si="41" ref="I110:K111">I79-H79</f>
        <v>5565391</v>
      </c>
      <c r="J110" s="459">
        <f t="shared" si="41"/>
        <v>5811068</v>
      </c>
      <c r="K110" s="459">
        <f t="shared" si="41"/>
        <v>6492618</v>
      </c>
      <c r="L110" s="459">
        <f>L79</f>
        <v>0</v>
      </c>
      <c r="M110" s="459">
        <f aca="true" t="shared" si="42" ref="M110:R111">M79-L79</f>
        <v>0</v>
      </c>
      <c r="N110" s="459">
        <f t="shared" si="42"/>
        <v>6936.07</v>
      </c>
      <c r="O110" s="459">
        <f>O79-N79</f>
        <v>-6936.07</v>
      </c>
      <c r="P110" s="459">
        <f>P79</f>
        <v>0</v>
      </c>
      <c r="Q110" s="459">
        <f>Q79-P79</f>
        <v>0</v>
      </c>
      <c r="R110" s="459">
        <f>R79-Q79</f>
        <v>0</v>
      </c>
    </row>
    <row r="111" spans="1:18" ht="12.75">
      <c r="A111" s="405"/>
      <c r="B111" s="454" t="s">
        <v>197</v>
      </c>
      <c r="C111" s="455" t="s">
        <v>92</v>
      </c>
      <c r="D111" s="458"/>
      <c r="E111" s="459">
        <f t="shared" si="40"/>
        <v>5076722</v>
      </c>
      <c r="F111" s="459">
        <f t="shared" si="40"/>
        <v>7925732</v>
      </c>
      <c r="G111" s="459">
        <f t="shared" si="40"/>
        <v>11429239</v>
      </c>
      <c r="H111" s="459">
        <f t="shared" si="40"/>
        <v>3727322</v>
      </c>
      <c r="I111" s="459">
        <f t="shared" si="41"/>
        <v>4288103</v>
      </c>
      <c r="J111" s="459">
        <f t="shared" si="41"/>
        <v>4425051</v>
      </c>
      <c r="K111" s="459">
        <f t="shared" si="41"/>
        <v>4976113</v>
      </c>
      <c r="L111" s="459">
        <f>L80</f>
        <v>0</v>
      </c>
      <c r="M111" s="459">
        <f t="shared" si="42"/>
        <v>0</v>
      </c>
      <c r="N111" s="459">
        <f t="shared" si="42"/>
        <v>4885.96</v>
      </c>
      <c r="O111" s="459">
        <f>O80-N80</f>
        <v>-4885.96</v>
      </c>
      <c r="P111" s="459">
        <f>P80</f>
        <v>0</v>
      </c>
      <c r="Q111" s="459">
        <f t="shared" si="42"/>
        <v>0</v>
      </c>
      <c r="R111" s="459">
        <f t="shared" si="42"/>
        <v>0</v>
      </c>
    </row>
    <row r="112" spans="1:18" ht="12.75">
      <c r="A112" s="405"/>
      <c r="B112" s="454" t="s">
        <v>198</v>
      </c>
      <c r="C112" s="455" t="s">
        <v>93</v>
      </c>
      <c r="D112" s="458"/>
      <c r="E112" s="459">
        <f>E84</f>
        <v>404358</v>
      </c>
      <c r="F112" s="459">
        <f>F84</f>
        <v>603649</v>
      </c>
      <c r="G112" s="459">
        <f>G84</f>
        <v>899114</v>
      </c>
      <c r="H112" s="459">
        <f>H84</f>
        <v>288916</v>
      </c>
      <c r="I112" s="459">
        <f aca="true" t="shared" si="43" ref="I112:R112">I84-H84</f>
        <v>403660</v>
      </c>
      <c r="J112" s="459">
        <f t="shared" si="43"/>
        <v>400956</v>
      </c>
      <c r="K112" s="459">
        <f t="shared" si="43"/>
        <v>367757</v>
      </c>
      <c r="L112" s="459">
        <f>L84</f>
        <v>0</v>
      </c>
      <c r="M112" s="459">
        <f t="shared" si="43"/>
        <v>0</v>
      </c>
      <c r="N112" s="459">
        <f t="shared" si="43"/>
        <v>1324.1599999999996</v>
      </c>
      <c r="O112" s="459">
        <f>O84-N84</f>
        <v>-1324.1599999999996</v>
      </c>
      <c r="P112" s="459">
        <f>P84</f>
        <v>0</v>
      </c>
      <c r="Q112" s="459">
        <f t="shared" si="43"/>
        <v>0</v>
      </c>
      <c r="R112" s="459">
        <f t="shared" si="43"/>
        <v>0</v>
      </c>
    </row>
    <row r="113" spans="1:18" ht="12.75">
      <c r="A113" s="405"/>
      <c r="B113" s="460" t="s">
        <v>199</v>
      </c>
      <c r="C113" s="455" t="s">
        <v>94</v>
      </c>
      <c r="D113" s="461"/>
      <c r="E113" s="462">
        <f>E87</f>
        <v>372512</v>
      </c>
      <c r="F113" s="462">
        <f>F87</f>
        <v>558006</v>
      </c>
      <c r="G113" s="462">
        <f>G87</f>
        <v>840498</v>
      </c>
      <c r="H113" s="462">
        <f>H87</f>
        <v>267911</v>
      </c>
      <c r="I113" s="462">
        <f aca="true" t="shared" si="44" ref="I113:R113">I87-H87</f>
        <v>383599</v>
      </c>
      <c r="J113" s="462">
        <f t="shared" si="44"/>
        <v>385212</v>
      </c>
      <c r="K113" s="462">
        <f t="shared" si="44"/>
        <v>309192</v>
      </c>
      <c r="L113" s="462">
        <f>L87</f>
        <v>0</v>
      </c>
      <c r="M113" s="462">
        <f t="shared" si="44"/>
        <v>0</v>
      </c>
      <c r="N113" s="462">
        <f t="shared" si="44"/>
        <v>1324.1499999999996</v>
      </c>
      <c r="O113" s="462">
        <f>O87-N87</f>
        <v>-1324.1499999999996</v>
      </c>
      <c r="P113" s="462">
        <f>P87</f>
        <v>0</v>
      </c>
      <c r="Q113" s="462">
        <f t="shared" si="44"/>
        <v>0</v>
      </c>
      <c r="R113" s="462">
        <f t="shared" si="44"/>
        <v>33</v>
      </c>
    </row>
    <row r="114" spans="1:18" ht="12.75">
      <c r="A114" s="405"/>
      <c r="B114" s="460" t="s">
        <v>200</v>
      </c>
      <c r="C114" s="455" t="s">
        <v>95</v>
      </c>
      <c r="D114" s="461"/>
      <c r="E114" s="462">
        <f>E93</f>
        <v>268151</v>
      </c>
      <c r="F114" s="462">
        <f>F93</f>
        <v>379551</v>
      </c>
      <c r="G114" s="462">
        <f>G93</f>
        <v>580749</v>
      </c>
      <c r="H114" s="462">
        <f>H93</f>
        <v>203876</v>
      </c>
      <c r="I114" s="462">
        <f>I93-H93</f>
        <v>318446</v>
      </c>
      <c r="J114" s="462">
        <f aca="true" t="shared" si="45" ref="J114:R114">J93-I93</f>
        <v>326239</v>
      </c>
      <c r="K114" s="462">
        <f t="shared" si="45"/>
        <v>-228297</v>
      </c>
      <c r="L114" s="462">
        <f>L93</f>
        <v>0</v>
      </c>
      <c r="M114" s="462">
        <f t="shared" si="45"/>
        <v>0</v>
      </c>
      <c r="N114" s="462">
        <f t="shared" si="45"/>
        <v>1324.4099999999996</v>
      </c>
      <c r="O114" s="462">
        <f>O93-N93</f>
        <v>-1324.4099999999996</v>
      </c>
      <c r="P114" s="462">
        <f>P93</f>
        <v>0</v>
      </c>
      <c r="Q114" s="462">
        <f t="shared" si="45"/>
        <v>0</v>
      </c>
      <c r="R114" s="462">
        <f t="shared" si="45"/>
        <v>33</v>
      </c>
    </row>
    <row r="115" spans="1:18" ht="12.75">
      <c r="A115" s="405"/>
      <c r="B115" s="460" t="s">
        <v>201</v>
      </c>
      <c r="C115" s="455" t="s">
        <v>96</v>
      </c>
      <c r="D115" s="461"/>
      <c r="E115" s="462">
        <f>E99</f>
        <v>217576</v>
      </c>
      <c r="F115" s="462">
        <f>F99</f>
        <v>306210</v>
      </c>
      <c r="G115" s="462">
        <f>G99</f>
        <v>468922</v>
      </c>
      <c r="H115" s="462">
        <f>H99</f>
        <v>176885</v>
      </c>
      <c r="I115" s="462">
        <f aca="true" t="shared" si="46" ref="I115:R115">I99-H99</f>
        <v>244858</v>
      </c>
      <c r="J115" s="462">
        <f t="shared" si="46"/>
        <v>267960</v>
      </c>
      <c r="K115" s="462">
        <f t="shared" si="46"/>
        <v>-194561</v>
      </c>
      <c r="L115" s="462">
        <f>L99</f>
        <v>0</v>
      </c>
      <c r="M115" s="462">
        <f t="shared" si="46"/>
        <v>0</v>
      </c>
      <c r="N115" s="462">
        <f t="shared" si="46"/>
        <v>1324.4099999999996</v>
      </c>
      <c r="O115" s="462">
        <f>O99-N99</f>
        <v>-1324.4099999999996</v>
      </c>
      <c r="P115" s="462">
        <f>P99</f>
        <v>0</v>
      </c>
      <c r="Q115" s="462">
        <f t="shared" si="46"/>
        <v>0</v>
      </c>
      <c r="R115" s="462">
        <f t="shared" si="46"/>
        <v>0</v>
      </c>
    </row>
    <row r="116" spans="2:18" ht="12" customHeight="1">
      <c r="B116" s="460" t="s">
        <v>232</v>
      </c>
      <c r="C116" s="455" t="s">
        <v>383</v>
      </c>
      <c r="D116" s="456"/>
      <c r="E116" s="462">
        <f>E102</f>
        <v>217576</v>
      </c>
      <c r="F116" s="462">
        <f>F102</f>
        <v>306210</v>
      </c>
      <c r="G116" s="462">
        <f>G102</f>
        <v>816918</v>
      </c>
      <c r="H116" s="462">
        <f>H102</f>
        <v>176885</v>
      </c>
      <c r="I116" s="462">
        <f aca="true" t="shared" si="47" ref="I116:R116">I102-H102</f>
        <v>244858</v>
      </c>
      <c r="J116" s="462">
        <f t="shared" si="47"/>
        <v>267960</v>
      </c>
      <c r="K116" s="462">
        <f t="shared" si="47"/>
        <v>-194561</v>
      </c>
      <c r="L116" s="462">
        <f>L102</f>
        <v>0</v>
      </c>
      <c r="M116" s="462">
        <f t="shared" si="47"/>
        <v>0</v>
      </c>
      <c r="N116" s="462">
        <f t="shared" si="47"/>
        <v>1324.4099999999996</v>
      </c>
      <c r="O116" s="462">
        <f>O102-N102</f>
        <v>-1324.4099999999996</v>
      </c>
      <c r="P116" s="462">
        <f>P102</f>
        <v>0</v>
      </c>
      <c r="Q116" s="462">
        <f t="shared" si="47"/>
        <v>0</v>
      </c>
      <c r="R116" s="462">
        <f t="shared" si="47"/>
        <v>0</v>
      </c>
    </row>
    <row r="117" spans="2:18" ht="15" customHeight="1">
      <c r="B117" s="454" t="s">
        <v>762</v>
      </c>
      <c r="C117" s="454"/>
      <c r="D117" s="456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63" t="e">
        <f>Q81/Q79</f>
        <v>#DIV/0!</v>
      </c>
      <c r="R117" s="463" t="e">
        <f>R81/R79</f>
        <v>#DIV/0!</v>
      </c>
    </row>
    <row r="118" spans="2:18" ht="13.5" customHeight="1">
      <c r="B118" s="458" t="s">
        <v>763</v>
      </c>
      <c r="C118" s="456"/>
      <c r="D118" s="456"/>
      <c r="E118" s="456"/>
      <c r="F118" s="456"/>
      <c r="G118" s="456"/>
      <c r="H118" s="464"/>
      <c r="I118" s="464"/>
      <c r="J118" s="456"/>
      <c r="K118" s="456"/>
      <c r="L118" s="456"/>
      <c r="M118" s="456"/>
      <c r="N118" s="456"/>
      <c r="O118" s="456"/>
      <c r="P118" s="456"/>
      <c r="Q118" s="463" t="e">
        <f>Q99/Q79</f>
        <v>#DIV/0!</v>
      </c>
      <c r="R118" s="463" t="e">
        <f>R99/R79</f>
        <v>#DIV/0!</v>
      </c>
    </row>
    <row r="119" spans="2:18" ht="13.5" customHeight="1">
      <c r="B119" s="458" t="s">
        <v>863</v>
      </c>
      <c r="C119" s="456"/>
      <c r="D119" s="456"/>
      <c r="E119" s="456"/>
      <c r="F119" s="456"/>
      <c r="G119" s="456"/>
      <c r="H119" s="464"/>
      <c r="I119" s="464"/>
      <c r="J119" s="456"/>
      <c r="K119" s="456"/>
      <c r="L119" s="456"/>
      <c r="M119" s="456"/>
      <c r="N119" s="456"/>
      <c r="O119" s="456"/>
      <c r="P119" s="456"/>
      <c r="Q119" s="463"/>
      <c r="R119" s="465">
        <f>Заявка!G142</f>
        <v>0</v>
      </c>
    </row>
    <row r="120" spans="2:18" ht="13.5" customHeight="1">
      <c r="B120" s="458" t="s">
        <v>865</v>
      </c>
      <c r="C120" s="456"/>
      <c r="D120" s="456"/>
      <c r="E120" s="456"/>
      <c r="F120" s="456"/>
      <c r="G120" s="456"/>
      <c r="H120" s="464"/>
      <c r="I120" s="464"/>
      <c r="J120" s="456"/>
      <c r="K120" s="456"/>
      <c r="L120" s="456"/>
      <c r="M120" s="456"/>
      <c r="N120" s="456"/>
      <c r="O120" s="456"/>
      <c r="P120" s="456"/>
      <c r="Q120" s="463"/>
      <c r="R120" s="465">
        <f>Заявка!G156</f>
        <v>0</v>
      </c>
    </row>
    <row r="121" spans="2:18" ht="13.5" customHeight="1">
      <c r="B121" s="424"/>
      <c r="C121" s="466"/>
      <c r="D121" s="466"/>
      <c r="E121" s="466"/>
      <c r="F121" s="466"/>
      <c r="G121" s="466"/>
      <c r="H121" s="467"/>
      <c r="I121" s="467"/>
      <c r="J121" s="466"/>
      <c r="K121" s="466"/>
      <c r="L121" s="466"/>
      <c r="M121" s="466"/>
      <c r="N121" s="466"/>
      <c r="O121" s="466"/>
      <c r="P121" s="466"/>
      <c r="Q121" s="468"/>
      <c r="R121" s="469"/>
    </row>
    <row r="122" spans="2:18" ht="13.5" customHeight="1">
      <c r="B122" s="424"/>
      <c r="C122" s="466"/>
      <c r="D122" s="466"/>
      <c r="E122" s="466"/>
      <c r="F122" s="466"/>
      <c r="G122" s="466"/>
      <c r="H122" s="467"/>
      <c r="I122" s="467"/>
      <c r="J122" s="466"/>
      <c r="K122" s="466"/>
      <c r="L122" s="466"/>
      <c r="M122" s="466"/>
      <c r="N122" s="466"/>
      <c r="O122" s="466"/>
      <c r="P122" s="466"/>
      <c r="Q122" s="468"/>
      <c r="R122" s="468"/>
    </row>
    <row r="123" spans="2:18" ht="13.5" customHeight="1">
      <c r="B123" s="424"/>
      <c r="C123" s="466"/>
      <c r="D123" s="466"/>
      <c r="E123" s="466"/>
      <c r="F123" s="466"/>
      <c r="G123" s="466"/>
      <c r="H123" s="467"/>
      <c r="I123" s="467"/>
      <c r="J123" s="466"/>
      <c r="K123" s="466"/>
      <c r="L123" s="466"/>
      <c r="M123" s="466"/>
      <c r="N123" s="466"/>
      <c r="O123" s="466"/>
      <c r="P123" s="466"/>
      <c r="Q123" s="468"/>
      <c r="R123" s="468"/>
    </row>
    <row r="124" spans="2:18" ht="13.5" customHeight="1">
      <c r="B124" s="424"/>
      <c r="C124" s="466"/>
      <c r="D124" s="466"/>
      <c r="E124" s="466"/>
      <c r="F124" s="466"/>
      <c r="G124" s="466"/>
      <c r="H124" s="467"/>
      <c r="I124" s="467"/>
      <c r="J124" s="466"/>
      <c r="K124" s="466"/>
      <c r="L124" s="466"/>
      <c r="M124" s="466"/>
      <c r="N124" s="466"/>
      <c r="O124" s="466"/>
      <c r="P124" s="466"/>
      <c r="Q124" s="468"/>
      <c r="R124" s="468"/>
    </row>
    <row r="125" spans="2:18" ht="13.5" customHeight="1">
      <c r="B125" s="424"/>
      <c r="C125" s="466"/>
      <c r="D125" s="466"/>
      <c r="E125" s="466"/>
      <c r="F125" s="466"/>
      <c r="G125" s="466"/>
      <c r="H125" s="467"/>
      <c r="I125" s="467"/>
      <c r="J125" s="466"/>
      <c r="K125" s="466"/>
      <c r="L125" s="466"/>
      <c r="M125" s="466"/>
      <c r="N125" s="466"/>
      <c r="O125" s="466"/>
      <c r="P125" s="466"/>
      <c r="Q125" s="468"/>
      <c r="R125" s="468"/>
    </row>
    <row r="126" spans="2:18" ht="13.5" customHeight="1">
      <c r="B126" s="424"/>
      <c r="C126" s="466"/>
      <c r="D126" s="466"/>
      <c r="E126" s="466"/>
      <c r="F126" s="466"/>
      <c r="G126" s="466"/>
      <c r="H126" s="467"/>
      <c r="I126" s="467"/>
      <c r="J126" s="466"/>
      <c r="K126" s="466"/>
      <c r="L126" s="466"/>
      <c r="M126" s="466"/>
      <c r="N126" s="466"/>
      <c r="O126" s="466"/>
      <c r="P126" s="466"/>
      <c r="Q126" s="468"/>
      <c r="R126" s="468"/>
    </row>
    <row r="127" spans="2:18" ht="13.5" customHeight="1">
      <c r="B127" s="424"/>
      <c r="C127" s="466"/>
      <c r="D127" s="466"/>
      <c r="E127" s="466"/>
      <c r="F127" s="466"/>
      <c r="G127" s="466"/>
      <c r="H127" s="467"/>
      <c r="I127" s="467"/>
      <c r="J127" s="466"/>
      <c r="K127" s="466"/>
      <c r="L127" s="466"/>
      <c r="M127" s="466"/>
      <c r="N127" s="466"/>
      <c r="O127" s="466"/>
      <c r="P127" s="466"/>
      <c r="Q127" s="468"/>
      <c r="R127" s="468"/>
    </row>
    <row r="128" spans="2:18" ht="13.5" customHeight="1">
      <c r="B128" s="424"/>
      <c r="C128" s="466"/>
      <c r="D128" s="466"/>
      <c r="E128" s="466"/>
      <c r="F128" s="466"/>
      <c r="G128" s="466"/>
      <c r="H128" s="467"/>
      <c r="I128" s="467"/>
      <c r="J128" s="466"/>
      <c r="K128" s="466"/>
      <c r="L128" s="466"/>
      <c r="M128" s="466"/>
      <c r="N128" s="466"/>
      <c r="O128" s="466"/>
      <c r="P128" s="466"/>
      <c r="Q128" s="468"/>
      <c r="R128" s="468"/>
    </row>
    <row r="129" spans="2:18" ht="13.5" customHeight="1">
      <c r="B129" s="424"/>
      <c r="C129" s="466"/>
      <c r="D129" s="466"/>
      <c r="E129" s="466"/>
      <c r="F129" s="466"/>
      <c r="G129" s="466"/>
      <c r="H129" s="467"/>
      <c r="I129" s="467"/>
      <c r="J129" s="466"/>
      <c r="K129" s="466"/>
      <c r="L129" s="466"/>
      <c r="M129" s="466"/>
      <c r="N129" s="466"/>
      <c r="O129" s="466"/>
      <c r="P129" s="466"/>
      <c r="Q129" s="468"/>
      <c r="R129" s="468"/>
    </row>
    <row r="130" spans="2:18" ht="13.5" customHeight="1">
      <c r="B130" s="424"/>
      <c r="C130" s="466"/>
      <c r="D130" s="466"/>
      <c r="E130" s="466"/>
      <c r="F130" s="466"/>
      <c r="G130" s="466"/>
      <c r="H130" s="467"/>
      <c r="I130" s="467"/>
      <c r="J130" s="466"/>
      <c r="K130" s="466"/>
      <c r="L130" s="466"/>
      <c r="M130" s="466"/>
      <c r="N130" s="466"/>
      <c r="O130" s="466"/>
      <c r="P130" s="466"/>
      <c r="Q130" s="468"/>
      <c r="R130" s="468"/>
    </row>
    <row r="131" spans="2:18" ht="13.5" customHeight="1">
      <c r="B131" s="424"/>
      <c r="C131" s="466"/>
      <c r="D131" s="466"/>
      <c r="E131" s="466"/>
      <c r="F131" s="466"/>
      <c r="G131" s="466"/>
      <c r="H131" s="467"/>
      <c r="I131" s="467"/>
      <c r="J131" s="466"/>
      <c r="K131" s="466"/>
      <c r="L131" s="466"/>
      <c r="M131" s="466"/>
      <c r="N131" s="466"/>
      <c r="O131" s="466"/>
      <c r="P131" s="466"/>
      <c r="Q131" s="468"/>
      <c r="R131" s="468"/>
    </row>
    <row r="132" spans="2:18" ht="13.5" customHeight="1">
      <c r="B132" s="424"/>
      <c r="C132" s="466"/>
      <c r="D132" s="466"/>
      <c r="E132" s="466"/>
      <c r="F132" s="466"/>
      <c r="G132" s="466"/>
      <c r="H132" s="467"/>
      <c r="I132" s="467"/>
      <c r="J132" s="466"/>
      <c r="K132" s="466"/>
      <c r="L132" s="466"/>
      <c r="M132" s="466"/>
      <c r="N132" s="466"/>
      <c r="O132" s="466"/>
      <c r="P132" s="466"/>
      <c r="Q132" s="468"/>
      <c r="R132" s="468"/>
    </row>
    <row r="133" spans="2:18" ht="13.5" customHeight="1">
      <c r="B133" s="424"/>
      <c r="C133" s="466"/>
      <c r="D133" s="466"/>
      <c r="E133" s="466"/>
      <c r="F133" s="466"/>
      <c r="G133" s="466"/>
      <c r="H133" s="467"/>
      <c r="I133" s="467"/>
      <c r="J133" s="466"/>
      <c r="K133" s="466"/>
      <c r="L133" s="466"/>
      <c r="M133" s="466"/>
      <c r="N133" s="466"/>
      <c r="O133" s="466"/>
      <c r="P133" s="466"/>
      <c r="Q133" s="468"/>
      <c r="R133" s="468"/>
    </row>
    <row r="134" spans="2:18" ht="13.5" customHeight="1">
      <c r="B134" s="424"/>
      <c r="C134" s="466"/>
      <c r="D134" s="466"/>
      <c r="E134" s="466"/>
      <c r="F134" s="466"/>
      <c r="G134" s="466"/>
      <c r="H134" s="467"/>
      <c r="I134" s="467"/>
      <c r="J134" s="466"/>
      <c r="K134" s="466"/>
      <c r="L134" s="466"/>
      <c r="M134" s="466"/>
      <c r="N134" s="466"/>
      <c r="O134" s="466"/>
      <c r="P134" s="466"/>
      <c r="Q134" s="468"/>
      <c r="R134" s="468"/>
    </row>
    <row r="135" spans="2:18" ht="13.5" customHeight="1">
      <c r="B135" s="424"/>
      <c r="C135" s="466"/>
      <c r="D135" s="466"/>
      <c r="E135" s="466"/>
      <c r="F135" s="466"/>
      <c r="G135" s="466"/>
      <c r="H135" s="467"/>
      <c r="I135" s="467"/>
      <c r="J135" s="466"/>
      <c r="K135" s="466"/>
      <c r="L135" s="466"/>
      <c r="M135" s="466"/>
      <c r="N135" s="466"/>
      <c r="O135" s="466"/>
      <c r="P135" s="466"/>
      <c r="Q135" s="468"/>
      <c r="R135" s="468"/>
    </row>
    <row r="136" spans="2:18" ht="13.5" customHeight="1">
      <c r="B136" s="424"/>
      <c r="C136" s="466"/>
      <c r="D136" s="466"/>
      <c r="E136" s="466"/>
      <c r="F136" s="466"/>
      <c r="G136" s="466"/>
      <c r="H136" s="467"/>
      <c r="I136" s="467"/>
      <c r="J136" s="466"/>
      <c r="K136" s="466"/>
      <c r="L136" s="466"/>
      <c r="M136" s="466"/>
      <c r="N136" s="466"/>
      <c r="O136" s="466"/>
      <c r="P136" s="466"/>
      <c r="Q136" s="468"/>
      <c r="R136" s="468"/>
    </row>
    <row r="137" spans="2:18" ht="13.5" customHeight="1">
      <c r="B137" s="424"/>
      <c r="C137" s="466"/>
      <c r="D137" s="466"/>
      <c r="E137" s="466"/>
      <c r="F137" s="466"/>
      <c r="G137" s="466"/>
      <c r="H137" s="467"/>
      <c r="I137" s="467"/>
      <c r="J137" s="466"/>
      <c r="K137" s="466"/>
      <c r="L137" s="466"/>
      <c r="M137" s="466"/>
      <c r="N137" s="466"/>
      <c r="O137" s="466"/>
      <c r="P137" s="466"/>
      <c r="Q137" s="468"/>
      <c r="R137" s="468"/>
    </row>
    <row r="138" spans="2:18" ht="13.5" customHeight="1">
      <c r="B138" s="424"/>
      <c r="C138" s="466"/>
      <c r="D138" s="466"/>
      <c r="E138" s="466"/>
      <c r="F138" s="466"/>
      <c r="G138" s="466"/>
      <c r="H138" s="467"/>
      <c r="I138" s="467"/>
      <c r="J138" s="466"/>
      <c r="K138" s="466"/>
      <c r="L138" s="466"/>
      <c r="M138" s="466"/>
      <c r="N138" s="466"/>
      <c r="O138" s="466"/>
      <c r="P138" s="466"/>
      <c r="Q138" s="468"/>
      <c r="R138" s="468"/>
    </row>
    <row r="139" spans="2:18" ht="13.5" customHeight="1">
      <c r="B139" s="424"/>
      <c r="C139" s="466"/>
      <c r="D139" s="466"/>
      <c r="E139" s="466"/>
      <c r="F139" s="466"/>
      <c r="G139" s="466"/>
      <c r="H139" s="467"/>
      <c r="I139" s="467"/>
      <c r="J139" s="466"/>
      <c r="K139" s="466"/>
      <c r="L139" s="466"/>
      <c r="M139" s="466"/>
      <c r="N139" s="466"/>
      <c r="O139" s="466"/>
      <c r="P139" s="466"/>
      <c r="Q139" s="468"/>
      <c r="R139" s="468"/>
    </row>
    <row r="140" spans="2:18" ht="13.5" customHeight="1">
      <c r="B140" s="424"/>
      <c r="C140" s="466"/>
      <c r="D140" s="466"/>
      <c r="E140" s="466"/>
      <c r="F140" s="466"/>
      <c r="G140" s="466"/>
      <c r="H140" s="467"/>
      <c r="I140" s="467"/>
      <c r="J140" s="466"/>
      <c r="K140" s="466"/>
      <c r="L140" s="466"/>
      <c r="M140" s="466"/>
      <c r="N140" s="466"/>
      <c r="O140" s="466"/>
      <c r="P140" s="466"/>
      <c r="Q140" s="468"/>
      <c r="R140" s="468"/>
    </row>
    <row r="141" spans="2:18" ht="13.5" customHeight="1">
      <c r="B141" s="424"/>
      <c r="C141" s="466"/>
      <c r="D141" s="466"/>
      <c r="E141" s="466"/>
      <c r="F141" s="466"/>
      <c r="G141" s="466"/>
      <c r="H141" s="467"/>
      <c r="I141" s="467"/>
      <c r="J141" s="466"/>
      <c r="K141" s="466"/>
      <c r="L141" s="466"/>
      <c r="M141" s="466"/>
      <c r="N141" s="466"/>
      <c r="O141" s="466"/>
      <c r="P141" s="466"/>
      <c r="Q141" s="468"/>
      <c r="R141" s="468"/>
    </row>
    <row r="142" spans="2:18" ht="13.5" customHeight="1">
      <c r="B142" s="424"/>
      <c r="C142" s="466"/>
      <c r="D142" s="466"/>
      <c r="E142" s="466"/>
      <c r="F142" s="466"/>
      <c r="G142" s="466"/>
      <c r="H142" s="467"/>
      <c r="I142" s="467"/>
      <c r="J142" s="466"/>
      <c r="K142" s="466"/>
      <c r="L142" s="466"/>
      <c r="M142" s="466"/>
      <c r="N142" s="466"/>
      <c r="O142" s="466"/>
      <c r="P142" s="466"/>
      <c r="Q142" s="468"/>
      <c r="R142" s="468"/>
    </row>
    <row r="143" spans="2:18" ht="13.5" customHeight="1">
      <c r="B143" s="424"/>
      <c r="C143" s="466"/>
      <c r="D143" s="466"/>
      <c r="E143" s="466"/>
      <c r="F143" s="466"/>
      <c r="G143" s="466"/>
      <c r="H143" s="467"/>
      <c r="I143" s="467"/>
      <c r="J143" s="466"/>
      <c r="K143" s="466"/>
      <c r="L143" s="466"/>
      <c r="M143" s="466"/>
      <c r="N143" s="466"/>
      <c r="O143" s="466"/>
      <c r="P143" s="466"/>
      <c r="Q143" s="468"/>
      <c r="R143" s="468"/>
    </row>
    <row r="144" spans="2:18" ht="13.5" customHeight="1">
      <c r="B144" s="424"/>
      <c r="C144" s="466"/>
      <c r="D144" s="466"/>
      <c r="E144" s="466"/>
      <c r="F144" s="466"/>
      <c r="G144" s="466"/>
      <c r="H144" s="467"/>
      <c r="I144" s="467"/>
      <c r="J144" s="466"/>
      <c r="K144" s="466"/>
      <c r="L144" s="466"/>
      <c r="M144" s="466"/>
      <c r="N144" s="466"/>
      <c r="O144" s="466"/>
      <c r="P144" s="466"/>
      <c r="Q144" s="468"/>
      <c r="R144" s="468"/>
    </row>
    <row r="145" spans="2:18" ht="13.5" customHeight="1">
      <c r="B145" s="424"/>
      <c r="C145" s="466"/>
      <c r="D145" s="466"/>
      <c r="E145" s="466"/>
      <c r="F145" s="466"/>
      <c r="G145" s="466"/>
      <c r="H145" s="467"/>
      <c r="I145" s="467"/>
      <c r="J145" s="466"/>
      <c r="K145" s="466"/>
      <c r="L145" s="466"/>
      <c r="M145" s="466"/>
      <c r="N145" s="466"/>
      <c r="O145" s="466"/>
      <c r="P145" s="466"/>
      <c r="Q145" s="468"/>
      <c r="R145" s="468"/>
    </row>
    <row r="146" spans="2:18" ht="13.5" customHeight="1">
      <c r="B146" s="424"/>
      <c r="C146" s="466"/>
      <c r="D146" s="466"/>
      <c r="E146" s="466"/>
      <c r="F146" s="466"/>
      <c r="G146" s="466"/>
      <c r="H146" s="467"/>
      <c r="I146" s="467"/>
      <c r="J146" s="466"/>
      <c r="K146" s="466"/>
      <c r="L146" s="466"/>
      <c r="M146" s="466"/>
      <c r="N146" s="466"/>
      <c r="O146" s="466"/>
      <c r="P146" s="466"/>
      <c r="Q146" s="468"/>
      <c r="R146" s="468"/>
    </row>
    <row r="147" spans="2:18" ht="13.5" customHeight="1">
      <c r="B147" s="424"/>
      <c r="C147" s="466"/>
      <c r="D147" s="466"/>
      <c r="E147" s="466"/>
      <c r="F147" s="466"/>
      <c r="G147" s="466"/>
      <c r="H147" s="467"/>
      <c r="I147" s="467"/>
      <c r="J147" s="466"/>
      <c r="K147" s="466"/>
      <c r="L147" s="466"/>
      <c r="M147" s="466"/>
      <c r="N147" s="466"/>
      <c r="O147" s="466"/>
      <c r="P147" s="466"/>
      <c r="Q147" s="468"/>
      <c r="R147" s="468"/>
    </row>
    <row r="148" spans="2:18" ht="13.5" customHeight="1">
      <c r="B148" s="424"/>
      <c r="C148" s="466"/>
      <c r="D148" s="466"/>
      <c r="E148" s="466"/>
      <c r="F148" s="466"/>
      <c r="G148" s="466"/>
      <c r="H148" s="467"/>
      <c r="I148" s="467"/>
      <c r="J148" s="466"/>
      <c r="K148" s="466"/>
      <c r="L148" s="466"/>
      <c r="M148" s="466"/>
      <c r="N148" s="466"/>
      <c r="O148" s="466"/>
      <c r="P148" s="466"/>
      <c r="Q148" s="468"/>
      <c r="R148" s="468"/>
    </row>
    <row r="149" spans="2:18" ht="13.5" customHeight="1">
      <c r="B149" s="424"/>
      <c r="C149" s="466"/>
      <c r="D149" s="466"/>
      <c r="E149" s="466"/>
      <c r="F149" s="466"/>
      <c r="G149" s="466"/>
      <c r="H149" s="467"/>
      <c r="I149" s="467"/>
      <c r="J149" s="466"/>
      <c r="K149" s="466"/>
      <c r="L149" s="466"/>
      <c r="M149" s="466"/>
      <c r="N149" s="466"/>
      <c r="O149" s="466"/>
      <c r="P149" s="466"/>
      <c r="Q149" s="468"/>
      <c r="R149" s="468"/>
    </row>
    <row r="150" spans="2:18" ht="13.5" customHeight="1">
      <c r="B150" s="424"/>
      <c r="C150" s="466"/>
      <c r="D150" s="466"/>
      <c r="E150" s="466"/>
      <c r="F150" s="466"/>
      <c r="G150" s="466"/>
      <c r="H150" s="467"/>
      <c r="I150" s="467"/>
      <c r="J150" s="466"/>
      <c r="K150" s="466"/>
      <c r="L150" s="466"/>
      <c r="M150" s="466"/>
      <c r="N150" s="466"/>
      <c r="O150" s="466"/>
      <c r="P150" s="466"/>
      <c r="Q150" s="468"/>
      <c r="R150" s="468"/>
    </row>
    <row r="151" spans="2:18" ht="13.5" customHeight="1">
      <c r="B151" s="424"/>
      <c r="C151" s="466"/>
      <c r="D151" s="466"/>
      <c r="E151" s="466"/>
      <c r="F151" s="466"/>
      <c r="G151" s="466"/>
      <c r="H151" s="467"/>
      <c r="I151" s="467"/>
      <c r="J151" s="466"/>
      <c r="K151" s="466"/>
      <c r="L151" s="466"/>
      <c r="M151" s="466"/>
      <c r="N151" s="466"/>
      <c r="O151" s="466"/>
      <c r="P151" s="466"/>
      <c r="Q151" s="468"/>
      <c r="R151" s="468"/>
    </row>
    <row r="152" ht="18.75" customHeight="1"/>
    <row r="153" ht="18.75" customHeight="1"/>
    <row r="154" ht="18.75" customHeight="1"/>
    <row r="155" ht="18.75" customHeight="1"/>
    <row r="156" ht="18.75" customHeight="1"/>
    <row r="157" ht="21.75" customHeight="1"/>
    <row r="158" spans="2:18" ht="9.75" customHeight="1">
      <c r="B158" s="424"/>
      <c r="C158" s="466"/>
      <c r="D158" s="466"/>
      <c r="E158" s="466"/>
      <c r="F158" s="466"/>
      <c r="G158" s="466"/>
      <c r="H158" s="467"/>
      <c r="I158" s="467"/>
      <c r="J158" s="466"/>
      <c r="K158" s="466"/>
      <c r="L158" s="466"/>
      <c r="M158" s="466"/>
      <c r="N158" s="466"/>
      <c r="O158" s="466"/>
      <c r="P158" s="466"/>
      <c r="Q158" s="466"/>
      <c r="R158" s="466"/>
    </row>
    <row r="159" spans="2:18" ht="9.75" customHeight="1">
      <c r="B159" s="424"/>
      <c r="C159" s="466"/>
      <c r="D159" s="466"/>
      <c r="E159" s="466"/>
      <c r="F159" s="466"/>
      <c r="G159" s="466"/>
      <c r="H159" s="467"/>
      <c r="I159" s="467"/>
      <c r="J159" s="466"/>
      <c r="K159" s="466"/>
      <c r="L159" s="466"/>
      <c r="M159" s="466"/>
      <c r="N159" s="466"/>
      <c r="O159" s="466"/>
      <c r="P159" s="466"/>
      <c r="Q159" s="466"/>
      <c r="R159" s="466"/>
    </row>
    <row r="160" spans="2:18" ht="9.75" customHeight="1">
      <c r="B160" s="473"/>
      <c r="C160" s="466"/>
      <c r="D160" s="466"/>
      <c r="E160" s="466"/>
      <c r="F160" s="466"/>
      <c r="G160" s="466"/>
      <c r="H160" s="467"/>
      <c r="I160" s="467"/>
      <c r="J160" s="466"/>
      <c r="K160" s="466"/>
      <c r="L160" s="466"/>
      <c r="M160" s="466"/>
      <c r="N160" s="466"/>
      <c r="O160" s="466"/>
      <c r="P160" s="466"/>
      <c r="Q160" s="466"/>
      <c r="R160" s="466"/>
    </row>
    <row r="161" spans="2:18" ht="9.75" customHeight="1">
      <c r="B161" s="473"/>
      <c r="C161" s="466"/>
      <c r="D161" s="466"/>
      <c r="E161" s="466"/>
      <c r="F161" s="466"/>
      <c r="G161" s="466"/>
      <c r="H161" s="467"/>
      <c r="I161" s="467"/>
      <c r="J161" s="466"/>
      <c r="K161" s="466"/>
      <c r="L161" s="466"/>
      <c r="M161" s="466"/>
      <c r="N161" s="466"/>
      <c r="O161" s="466"/>
      <c r="P161" s="466"/>
      <c r="Q161" s="466"/>
      <c r="R161" s="466"/>
    </row>
    <row r="162" spans="2:18" ht="9.75" customHeight="1">
      <c r="B162" s="474"/>
      <c r="C162" s="475"/>
      <c r="D162" s="475"/>
      <c r="E162" s="475"/>
      <c r="F162" s="475"/>
      <c r="G162" s="475"/>
      <c r="H162" s="476"/>
      <c r="I162" s="476"/>
      <c r="J162" s="475"/>
      <c r="K162" s="475"/>
      <c r="L162" s="475"/>
      <c r="M162" s="475"/>
      <c r="N162" s="475"/>
      <c r="O162" s="475"/>
      <c r="P162" s="475"/>
      <c r="Q162" s="475"/>
      <c r="R162" s="475"/>
    </row>
    <row r="163" spans="2:18" ht="9.75" customHeight="1">
      <c r="B163" s="474"/>
      <c r="C163" s="475"/>
      <c r="D163" s="475"/>
      <c r="E163" s="475"/>
      <c r="F163" s="475"/>
      <c r="G163" s="475"/>
      <c r="H163" s="476"/>
      <c r="I163" s="476"/>
      <c r="J163" s="475"/>
      <c r="K163" s="475"/>
      <c r="L163" s="475"/>
      <c r="M163" s="475"/>
      <c r="N163" s="475"/>
      <c r="O163" s="475"/>
      <c r="P163" s="475"/>
      <c r="Q163" s="475"/>
      <c r="R163" s="475"/>
    </row>
    <row r="164" spans="2:18" ht="9.75" customHeight="1">
      <c r="B164" s="474"/>
      <c r="C164" s="475"/>
      <c r="D164" s="475"/>
      <c r="E164" s="475"/>
      <c r="F164" s="475"/>
      <c r="G164" s="475"/>
      <c r="H164" s="476"/>
      <c r="I164" s="476"/>
      <c r="J164" s="475"/>
      <c r="K164" s="475"/>
      <c r="L164" s="475"/>
      <c r="M164" s="475"/>
      <c r="N164" s="475"/>
      <c r="O164" s="475"/>
      <c r="P164" s="475"/>
      <c r="Q164" s="475"/>
      <c r="R164" s="475"/>
    </row>
    <row r="165" spans="2:18" ht="9.75" customHeight="1">
      <c r="B165" s="474"/>
      <c r="C165" s="475"/>
      <c r="D165" s="475"/>
      <c r="E165" s="475"/>
      <c r="F165" s="475"/>
      <c r="G165" s="475"/>
      <c r="H165" s="476"/>
      <c r="I165" s="476"/>
      <c r="J165" s="475"/>
      <c r="K165" s="475"/>
      <c r="L165" s="475"/>
      <c r="M165" s="475"/>
      <c r="N165" s="475"/>
      <c r="O165" s="475"/>
      <c r="P165" s="475"/>
      <c r="Q165" s="475"/>
      <c r="R165" s="475"/>
    </row>
    <row r="166" spans="2:18" ht="9.75" customHeight="1">
      <c r="B166" s="474"/>
      <c r="C166" s="475"/>
      <c r="D166" s="475"/>
      <c r="E166" s="475"/>
      <c r="F166" s="475"/>
      <c r="G166" s="475"/>
      <c r="H166" s="476"/>
      <c r="I166" s="476"/>
      <c r="J166" s="475"/>
      <c r="K166" s="475"/>
      <c r="L166" s="475"/>
      <c r="M166" s="475"/>
      <c r="N166" s="475"/>
      <c r="O166" s="475"/>
      <c r="P166" s="475"/>
      <c r="Q166" s="475"/>
      <c r="R166" s="475"/>
    </row>
    <row r="167" spans="2:18" ht="9.75" customHeight="1">
      <c r="B167" s="474"/>
      <c r="C167" s="475"/>
      <c r="D167" s="475"/>
      <c r="E167" s="475"/>
      <c r="F167" s="475"/>
      <c r="G167" s="475"/>
      <c r="H167" s="476"/>
      <c r="I167" s="476"/>
      <c r="J167" s="475"/>
      <c r="K167" s="475"/>
      <c r="L167" s="475"/>
      <c r="M167" s="475"/>
      <c r="N167" s="475"/>
      <c r="O167" s="475"/>
      <c r="P167" s="475"/>
      <c r="Q167" s="475"/>
      <c r="R167" s="475"/>
    </row>
    <row r="168" spans="2:18" ht="9.75" customHeight="1">
      <c r="B168" s="474"/>
      <c r="C168" s="475"/>
      <c r="D168" s="475"/>
      <c r="E168" s="475"/>
      <c r="F168" s="475"/>
      <c r="G168" s="475"/>
      <c r="H168" s="476"/>
      <c r="I168" s="476"/>
      <c r="J168" s="475"/>
      <c r="K168" s="475"/>
      <c r="L168" s="475"/>
      <c r="M168" s="475"/>
      <c r="N168" s="475"/>
      <c r="O168" s="475"/>
      <c r="P168" s="475"/>
      <c r="Q168" s="475"/>
      <c r="R168" s="475"/>
    </row>
    <row r="169" spans="2:18" ht="9.75" customHeight="1">
      <c r="B169" s="474"/>
      <c r="C169" s="475"/>
      <c r="D169" s="475"/>
      <c r="E169" s="475"/>
      <c r="F169" s="475"/>
      <c r="G169" s="475"/>
      <c r="H169" s="476"/>
      <c r="I169" s="476"/>
      <c r="J169" s="475"/>
      <c r="K169" s="475"/>
      <c r="L169" s="475"/>
      <c r="M169" s="475"/>
      <c r="N169" s="475"/>
      <c r="O169" s="475"/>
      <c r="P169" s="475"/>
      <c r="Q169" s="475"/>
      <c r="R169" s="475"/>
    </row>
    <row r="170" spans="2:18" ht="18.75">
      <c r="B170" s="474"/>
      <c r="C170" s="475"/>
      <c r="D170" s="475"/>
      <c r="E170" s="475"/>
      <c r="F170" s="475"/>
      <c r="G170" s="475"/>
      <c r="H170" s="476"/>
      <c r="I170" s="476"/>
      <c r="J170" s="475"/>
      <c r="K170" s="475"/>
      <c r="L170" s="475"/>
      <c r="M170" s="475"/>
      <c r="N170" s="475"/>
      <c r="O170" s="475"/>
      <c r="P170" s="475"/>
      <c r="Q170" s="475"/>
      <c r="R170" s="475"/>
    </row>
    <row r="171" spans="2:18" ht="18.75">
      <c r="B171" s="474"/>
      <c r="C171" s="475"/>
      <c r="D171" s="475"/>
      <c r="E171" s="475"/>
      <c r="F171" s="475"/>
      <c r="G171" s="475"/>
      <c r="H171" s="476"/>
      <c r="I171" s="476"/>
      <c r="J171" s="475"/>
      <c r="K171" s="475"/>
      <c r="L171" s="475"/>
      <c r="M171" s="475"/>
      <c r="N171" s="475"/>
      <c r="O171" s="475"/>
      <c r="P171" s="475"/>
      <c r="Q171" s="475"/>
      <c r="R171" s="475"/>
    </row>
    <row r="172" spans="2:18" ht="18.75">
      <c r="B172" s="474"/>
      <c r="C172" s="475"/>
      <c r="D172" s="475"/>
      <c r="E172" s="475"/>
      <c r="F172" s="475"/>
      <c r="G172" s="475"/>
      <c r="H172" s="476"/>
      <c r="I172" s="476"/>
      <c r="J172" s="475"/>
      <c r="K172" s="475"/>
      <c r="L172" s="475"/>
      <c r="M172" s="475"/>
      <c r="N172" s="475"/>
      <c r="O172" s="475"/>
      <c r="P172" s="475"/>
      <c r="Q172" s="475"/>
      <c r="R172" s="475"/>
    </row>
    <row r="173" spans="2:18" ht="18.75">
      <c r="B173" s="474"/>
      <c r="C173" s="475"/>
      <c r="D173" s="475"/>
      <c r="E173" s="475"/>
      <c r="F173" s="475"/>
      <c r="G173" s="475"/>
      <c r="H173" s="476"/>
      <c r="I173" s="476"/>
      <c r="J173" s="475"/>
      <c r="K173" s="475"/>
      <c r="L173" s="475"/>
      <c r="M173" s="475"/>
      <c r="N173" s="475"/>
      <c r="O173" s="475"/>
      <c r="P173" s="475"/>
      <c r="Q173" s="475"/>
      <c r="R173" s="475"/>
    </row>
    <row r="174" spans="2:18" ht="18.75">
      <c r="B174" s="474"/>
      <c r="C174" s="475"/>
      <c r="D174" s="475"/>
      <c r="E174" s="475"/>
      <c r="F174" s="475"/>
      <c r="G174" s="475"/>
      <c r="H174" s="476"/>
      <c r="I174" s="476"/>
      <c r="J174" s="475"/>
      <c r="K174" s="475"/>
      <c r="L174" s="475"/>
      <c r="M174" s="475"/>
      <c r="N174" s="475"/>
      <c r="O174" s="475"/>
      <c r="P174" s="475"/>
      <c r="Q174" s="475"/>
      <c r="R174" s="475"/>
    </row>
    <row r="175" spans="2:18" ht="18.75">
      <c r="B175" s="474"/>
      <c r="C175" s="475"/>
      <c r="D175" s="475"/>
      <c r="E175" s="475"/>
      <c r="F175" s="475"/>
      <c r="G175" s="475"/>
      <c r="H175" s="476"/>
      <c r="I175" s="476"/>
      <c r="J175" s="475"/>
      <c r="K175" s="475"/>
      <c r="L175" s="475"/>
      <c r="M175" s="475"/>
      <c r="N175" s="475"/>
      <c r="O175" s="475"/>
      <c r="P175" s="475"/>
      <c r="Q175" s="475"/>
      <c r="R175" s="475"/>
    </row>
    <row r="176" spans="2:18" ht="18.75">
      <c r="B176" s="474"/>
      <c r="C176" s="475"/>
      <c r="D176" s="475"/>
      <c r="E176" s="475"/>
      <c r="F176" s="475"/>
      <c r="G176" s="475"/>
      <c r="H176" s="476"/>
      <c r="I176" s="476"/>
      <c r="J176" s="475"/>
      <c r="K176" s="475"/>
      <c r="L176" s="475"/>
      <c r="M176" s="475"/>
      <c r="N176" s="475"/>
      <c r="O176" s="475"/>
      <c r="P176" s="475"/>
      <c r="Q176" s="475"/>
      <c r="R176" s="475"/>
    </row>
    <row r="177" spans="2:18" ht="18.75">
      <c r="B177" s="474"/>
      <c r="C177" s="475"/>
      <c r="D177" s="475"/>
      <c r="E177" s="475"/>
      <c r="F177" s="475"/>
      <c r="G177" s="475"/>
      <c r="H177" s="476"/>
      <c r="I177" s="476"/>
      <c r="J177" s="475"/>
      <c r="K177" s="475"/>
      <c r="L177" s="475"/>
      <c r="M177" s="475"/>
      <c r="N177" s="475"/>
      <c r="O177" s="475"/>
      <c r="P177" s="475"/>
      <c r="Q177" s="475"/>
      <c r="R177" s="475"/>
    </row>
    <row r="178" spans="2:18" ht="18.75">
      <c r="B178" s="474"/>
      <c r="C178" s="475"/>
      <c r="D178" s="475"/>
      <c r="E178" s="475"/>
      <c r="F178" s="475"/>
      <c r="G178" s="475"/>
      <c r="H178" s="476"/>
      <c r="I178" s="476"/>
      <c r="J178" s="475"/>
      <c r="K178" s="475"/>
      <c r="L178" s="475"/>
      <c r="M178" s="475"/>
      <c r="N178" s="475"/>
      <c r="O178" s="475"/>
      <c r="P178" s="475"/>
      <c r="Q178" s="475"/>
      <c r="R178" s="475"/>
    </row>
    <row r="179" spans="2:18" ht="18.75">
      <c r="B179" s="474"/>
      <c r="C179" s="475"/>
      <c r="D179" s="475"/>
      <c r="E179" s="475"/>
      <c r="F179" s="475"/>
      <c r="G179" s="475"/>
      <c r="H179" s="476"/>
      <c r="I179" s="476"/>
      <c r="J179" s="475"/>
      <c r="K179" s="475"/>
      <c r="L179" s="475"/>
      <c r="M179" s="475"/>
      <c r="N179" s="475"/>
      <c r="O179" s="475"/>
      <c r="P179" s="475"/>
      <c r="Q179" s="475"/>
      <c r="R179" s="475"/>
    </row>
    <row r="180" spans="2:18" ht="18.75">
      <c r="B180" s="474"/>
      <c r="C180" s="475"/>
      <c r="D180" s="475"/>
      <c r="E180" s="475"/>
      <c r="F180" s="475"/>
      <c r="G180" s="475"/>
      <c r="H180" s="476"/>
      <c r="I180" s="476"/>
      <c r="J180" s="475"/>
      <c r="K180" s="475"/>
      <c r="L180" s="475"/>
      <c r="M180" s="475"/>
      <c r="N180" s="475"/>
      <c r="O180" s="475"/>
      <c r="P180" s="475"/>
      <c r="Q180" s="475"/>
      <c r="R180" s="475"/>
    </row>
    <row r="181" spans="2:18" ht="18.75">
      <c r="B181" s="474"/>
      <c r="C181" s="475"/>
      <c r="D181" s="475"/>
      <c r="E181" s="475"/>
      <c r="F181" s="475"/>
      <c r="G181" s="475"/>
      <c r="H181" s="476"/>
      <c r="I181" s="476"/>
      <c r="J181" s="475"/>
      <c r="K181" s="475"/>
      <c r="L181" s="475"/>
      <c r="M181" s="475"/>
      <c r="N181" s="475"/>
      <c r="O181" s="475"/>
      <c r="P181" s="475"/>
      <c r="Q181" s="475"/>
      <c r="R181" s="475"/>
    </row>
    <row r="182" spans="2:18" ht="18.75">
      <c r="B182" s="474"/>
      <c r="C182" s="475"/>
      <c r="D182" s="475"/>
      <c r="E182" s="475"/>
      <c r="F182" s="475"/>
      <c r="G182" s="475"/>
      <c r="H182" s="476"/>
      <c r="I182" s="476"/>
      <c r="J182" s="475"/>
      <c r="K182" s="475"/>
      <c r="L182" s="475"/>
      <c r="M182" s="475"/>
      <c r="N182" s="475"/>
      <c r="O182" s="475"/>
      <c r="P182" s="475"/>
      <c r="Q182" s="475"/>
      <c r="R182" s="475"/>
    </row>
    <row r="183" spans="2:18" ht="18.75">
      <c r="B183" s="474"/>
      <c r="C183" s="475"/>
      <c r="D183" s="475"/>
      <c r="E183" s="475"/>
      <c r="F183" s="475"/>
      <c r="G183" s="475"/>
      <c r="H183" s="476"/>
      <c r="I183" s="476"/>
      <c r="J183" s="475"/>
      <c r="K183" s="475"/>
      <c r="L183" s="475"/>
      <c r="M183" s="475"/>
      <c r="N183" s="475"/>
      <c r="O183" s="475"/>
      <c r="P183" s="475"/>
      <c r="Q183" s="475"/>
      <c r="R183" s="475"/>
    </row>
    <row r="184" spans="2:18" ht="18.75">
      <c r="B184" s="474"/>
      <c r="C184" s="475"/>
      <c r="D184" s="475"/>
      <c r="E184" s="475"/>
      <c r="F184" s="475"/>
      <c r="G184" s="475"/>
      <c r="H184" s="476"/>
      <c r="I184" s="476"/>
      <c r="J184" s="475"/>
      <c r="K184" s="475"/>
      <c r="L184" s="475"/>
      <c r="M184" s="475"/>
      <c r="N184" s="475"/>
      <c r="O184" s="475"/>
      <c r="P184" s="475"/>
      <c r="Q184" s="475"/>
      <c r="R184" s="475"/>
    </row>
    <row r="185" spans="2:18" ht="18.75">
      <c r="B185" s="474"/>
      <c r="C185" s="475"/>
      <c r="D185" s="475"/>
      <c r="E185" s="475"/>
      <c r="F185" s="475"/>
      <c r="G185" s="475"/>
      <c r="H185" s="476"/>
      <c r="I185" s="476"/>
      <c r="J185" s="475"/>
      <c r="K185" s="475"/>
      <c r="L185" s="475"/>
      <c r="M185" s="475"/>
      <c r="N185" s="475"/>
      <c r="O185" s="475"/>
      <c r="P185" s="475"/>
      <c r="Q185" s="475"/>
      <c r="R185" s="475"/>
    </row>
    <row r="186" spans="2:18" ht="18.75">
      <c r="B186" s="474"/>
      <c r="C186" s="475"/>
      <c r="D186" s="475"/>
      <c r="E186" s="475"/>
      <c r="F186" s="475"/>
      <c r="G186" s="475"/>
      <c r="H186" s="476"/>
      <c r="I186" s="476"/>
      <c r="J186" s="475"/>
      <c r="K186" s="475"/>
      <c r="L186" s="475"/>
      <c r="M186" s="475"/>
      <c r="N186" s="475"/>
      <c r="O186" s="475"/>
      <c r="P186" s="475"/>
      <c r="Q186" s="475"/>
      <c r="R186" s="475"/>
    </row>
    <row r="187" spans="2:18" ht="18.75">
      <c r="B187" s="474"/>
      <c r="C187" s="475"/>
      <c r="D187" s="475"/>
      <c r="E187" s="475"/>
      <c r="F187" s="475"/>
      <c r="G187" s="475"/>
      <c r="H187" s="476"/>
      <c r="I187" s="476"/>
      <c r="J187" s="475"/>
      <c r="K187" s="475"/>
      <c r="L187" s="475"/>
      <c r="M187" s="475"/>
      <c r="N187" s="475"/>
      <c r="O187" s="475"/>
      <c r="P187" s="475"/>
      <c r="Q187" s="475"/>
      <c r="R187" s="475"/>
    </row>
    <row r="188" spans="2:18" ht="18.75">
      <c r="B188" s="474"/>
      <c r="C188" s="475"/>
      <c r="D188" s="475"/>
      <c r="E188" s="475"/>
      <c r="F188" s="475"/>
      <c r="G188" s="475"/>
      <c r="H188" s="476"/>
      <c r="I188" s="476"/>
      <c r="J188" s="475"/>
      <c r="K188" s="475"/>
      <c r="L188" s="475"/>
      <c r="M188" s="475"/>
      <c r="N188" s="475"/>
      <c r="O188" s="475"/>
      <c r="P188" s="475"/>
      <c r="Q188" s="475"/>
      <c r="R188" s="475"/>
    </row>
    <row r="189" spans="2:18" ht="18.75">
      <c r="B189" s="474"/>
      <c r="C189" s="475"/>
      <c r="D189" s="475"/>
      <c r="E189" s="475"/>
      <c r="F189" s="475"/>
      <c r="G189" s="475"/>
      <c r="H189" s="476"/>
      <c r="I189" s="476"/>
      <c r="J189" s="475"/>
      <c r="K189" s="475"/>
      <c r="L189" s="475"/>
      <c r="M189" s="475"/>
      <c r="N189" s="475"/>
      <c r="O189" s="475"/>
      <c r="P189" s="475"/>
      <c r="Q189" s="475"/>
      <c r="R189" s="475"/>
    </row>
    <row r="190" spans="2:18" ht="18.75">
      <c r="B190" s="474"/>
      <c r="C190" s="475"/>
      <c r="D190" s="475"/>
      <c r="E190" s="475"/>
      <c r="F190" s="475"/>
      <c r="G190" s="475"/>
      <c r="H190" s="476"/>
      <c r="I190" s="476"/>
      <c r="J190" s="475"/>
      <c r="K190" s="475"/>
      <c r="L190" s="475"/>
      <c r="M190" s="475"/>
      <c r="N190" s="475"/>
      <c r="O190" s="475"/>
      <c r="P190" s="475"/>
      <c r="Q190" s="475"/>
      <c r="R190" s="475"/>
    </row>
    <row r="191" spans="2:18" ht="18.75">
      <c r="B191" s="474"/>
      <c r="C191" s="475"/>
      <c r="D191" s="475"/>
      <c r="E191" s="475"/>
      <c r="F191" s="475"/>
      <c r="G191" s="475"/>
      <c r="H191" s="476"/>
      <c r="I191" s="476"/>
      <c r="J191" s="475"/>
      <c r="K191" s="475"/>
      <c r="L191" s="475"/>
      <c r="M191" s="475"/>
      <c r="N191" s="475"/>
      <c r="O191" s="475"/>
      <c r="P191" s="475"/>
      <c r="Q191" s="475"/>
      <c r="R191" s="475"/>
    </row>
    <row r="192" spans="2:18" ht="18.75">
      <c r="B192" s="474"/>
      <c r="C192" s="475"/>
      <c r="D192" s="475"/>
      <c r="E192" s="475"/>
      <c r="F192" s="475"/>
      <c r="G192" s="475"/>
      <c r="H192" s="476"/>
      <c r="I192" s="476"/>
      <c r="J192" s="475"/>
      <c r="K192" s="475"/>
      <c r="L192" s="475"/>
      <c r="M192" s="475"/>
      <c r="N192" s="475"/>
      <c r="O192" s="475"/>
      <c r="P192" s="475"/>
      <c r="Q192" s="475"/>
      <c r="R192" s="475"/>
    </row>
    <row r="193" spans="2:18" ht="18.75">
      <c r="B193" s="474"/>
      <c r="C193" s="475"/>
      <c r="D193" s="475"/>
      <c r="E193" s="475"/>
      <c r="F193" s="475"/>
      <c r="G193" s="475"/>
      <c r="H193" s="476"/>
      <c r="I193" s="476"/>
      <c r="J193" s="475"/>
      <c r="K193" s="475"/>
      <c r="L193" s="475"/>
      <c r="M193" s="475"/>
      <c r="N193" s="475"/>
      <c r="O193" s="475"/>
      <c r="P193" s="475"/>
      <c r="Q193" s="475"/>
      <c r="R193" s="475"/>
    </row>
    <row r="194" spans="2:18" ht="18.75">
      <c r="B194" s="474"/>
      <c r="C194" s="475"/>
      <c r="D194" s="475"/>
      <c r="E194" s="475"/>
      <c r="F194" s="475"/>
      <c r="G194" s="475"/>
      <c r="H194" s="476"/>
      <c r="I194" s="476"/>
      <c r="J194" s="475"/>
      <c r="K194" s="475"/>
      <c r="L194" s="475"/>
      <c r="M194" s="475"/>
      <c r="N194" s="475"/>
      <c r="O194" s="475"/>
      <c r="P194" s="475"/>
      <c r="Q194" s="475"/>
      <c r="R194" s="475"/>
    </row>
    <row r="195" spans="2:18" ht="18.75">
      <c r="B195" s="474"/>
      <c r="C195" s="475"/>
      <c r="D195" s="475"/>
      <c r="E195" s="475"/>
      <c r="F195" s="475"/>
      <c r="G195" s="475"/>
      <c r="H195" s="476"/>
      <c r="I195" s="476"/>
      <c r="J195" s="475"/>
      <c r="K195" s="475"/>
      <c r="L195" s="475"/>
      <c r="M195" s="475"/>
      <c r="N195" s="475"/>
      <c r="O195" s="475"/>
      <c r="P195" s="475"/>
      <c r="Q195" s="475"/>
      <c r="R195" s="475"/>
    </row>
    <row r="196" spans="2:18" ht="18.75">
      <c r="B196" s="474"/>
      <c r="C196" s="475"/>
      <c r="D196" s="475"/>
      <c r="E196" s="475"/>
      <c r="F196" s="475"/>
      <c r="G196" s="475"/>
      <c r="H196" s="476"/>
      <c r="I196" s="476"/>
      <c r="J196" s="475"/>
      <c r="K196" s="475"/>
      <c r="L196" s="475"/>
      <c r="M196" s="475"/>
      <c r="N196" s="475"/>
      <c r="O196" s="475"/>
      <c r="P196" s="475"/>
      <c r="Q196" s="475"/>
      <c r="R196" s="475"/>
    </row>
    <row r="197" spans="2:18" ht="18.75">
      <c r="B197" s="474"/>
      <c r="C197" s="475"/>
      <c r="D197" s="475"/>
      <c r="E197" s="475"/>
      <c r="F197" s="475"/>
      <c r="G197" s="475"/>
      <c r="H197" s="476"/>
      <c r="I197" s="476"/>
      <c r="J197" s="475"/>
      <c r="K197" s="475"/>
      <c r="L197" s="475"/>
      <c r="M197" s="475"/>
      <c r="N197" s="475"/>
      <c r="O197" s="475"/>
      <c r="P197" s="475"/>
      <c r="Q197" s="475"/>
      <c r="R197" s="475"/>
    </row>
    <row r="198" spans="2:18" ht="18.75">
      <c r="B198" s="474"/>
      <c r="C198" s="475"/>
      <c r="D198" s="475"/>
      <c r="E198" s="475"/>
      <c r="F198" s="475"/>
      <c r="G198" s="475"/>
      <c r="H198" s="476"/>
      <c r="I198" s="476"/>
      <c r="J198" s="475"/>
      <c r="K198" s="475"/>
      <c r="L198" s="475"/>
      <c r="M198" s="475"/>
      <c r="N198" s="475"/>
      <c r="O198" s="475"/>
      <c r="P198" s="475"/>
      <c r="Q198" s="475"/>
      <c r="R198" s="475"/>
    </row>
    <row r="199" spans="2:18" ht="18.75">
      <c r="B199" s="474"/>
      <c r="C199" s="475"/>
      <c r="D199" s="475"/>
      <c r="E199" s="475"/>
      <c r="F199" s="475"/>
      <c r="G199" s="475"/>
      <c r="H199" s="476"/>
      <c r="I199" s="476"/>
      <c r="J199" s="475"/>
      <c r="K199" s="475"/>
      <c r="L199" s="475"/>
      <c r="M199" s="475"/>
      <c r="N199" s="475"/>
      <c r="O199" s="475"/>
      <c r="P199" s="475"/>
      <c r="Q199" s="475"/>
      <c r="R199" s="475"/>
    </row>
    <row r="200" spans="2:18" ht="18.75">
      <c r="B200" s="474"/>
      <c r="C200" s="475"/>
      <c r="D200" s="475"/>
      <c r="E200" s="475"/>
      <c r="F200" s="475"/>
      <c r="G200" s="475"/>
      <c r="H200" s="476"/>
      <c r="I200" s="476"/>
      <c r="J200" s="475"/>
      <c r="K200" s="475"/>
      <c r="L200" s="475"/>
      <c r="M200" s="475"/>
      <c r="N200" s="475"/>
      <c r="O200" s="475"/>
      <c r="P200" s="475"/>
      <c r="Q200" s="475"/>
      <c r="R200" s="475"/>
    </row>
    <row r="201" spans="2:18" ht="18.75">
      <c r="B201" s="474"/>
      <c r="C201" s="475"/>
      <c r="D201" s="475"/>
      <c r="E201" s="475"/>
      <c r="F201" s="475"/>
      <c r="G201" s="475"/>
      <c r="H201" s="476"/>
      <c r="I201" s="476"/>
      <c r="J201" s="475"/>
      <c r="K201" s="475"/>
      <c r="L201" s="475"/>
      <c r="M201" s="475"/>
      <c r="N201" s="475"/>
      <c r="O201" s="475"/>
      <c r="P201" s="475"/>
      <c r="Q201" s="475"/>
      <c r="R201" s="475"/>
    </row>
    <row r="202" spans="2:18" ht="18.75">
      <c r="B202" s="474"/>
      <c r="C202" s="475"/>
      <c r="D202" s="475"/>
      <c r="E202" s="475"/>
      <c r="F202" s="475"/>
      <c r="G202" s="475"/>
      <c r="H202" s="476"/>
      <c r="I202" s="476"/>
      <c r="J202" s="475"/>
      <c r="K202" s="475"/>
      <c r="L202" s="475"/>
      <c r="M202" s="475"/>
      <c r="N202" s="475"/>
      <c r="O202" s="475"/>
      <c r="P202" s="475"/>
      <c r="Q202" s="475"/>
      <c r="R202" s="475"/>
    </row>
    <row r="203" spans="2:18" ht="18.75">
      <c r="B203" s="474"/>
      <c r="C203" s="475"/>
      <c r="D203" s="475"/>
      <c r="E203" s="475"/>
      <c r="F203" s="475"/>
      <c r="G203" s="475"/>
      <c r="H203" s="476"/>
      <c r="I203" s="476"/>
      <c r="J203" s="475"/>
      <c r="K203" s="475"/>
      <c r="L203" s="475"/>
      <c r="M203" s="475"/>
      <c r="N203" s="475"/>
      <c r="O203" s="475"/>
      <c r="P203" s="475"/>
      <c r="Q203" s="475"/>
      <c r="R203" s="475"/>
    </row>
    <row r="204" spans="2:18" ht="18.75">
      <c r="B204" s="474"/>
      <c r="C204" s="475"/>
      <c r="D204" s="475"/>
      <c r="E204" s="475"/>
      <c r="F204" s="475"/>
      <c r="G204" s="475"/>
      <c r="H204" s="476"/>
      <c r="I204" s="476"/>
      <c r="J204" s="475"/>
      <c r="K204" s="475"/>
      <c r="L204" s="475"/>
      <c r="M204" s="475"/>
      <c r="N204" s="475"/>
      <c r="O204" s="475"/>
      <c r="P204" s="475"/>
      <c r="Q204" s="475"/>
      <c r="R204" s="475"/>
    </row>
    <row r="205" spans="2:18" ht="18.75">
      <c r="B205" s="474"/>
      <c r="C205" s="475"/>
      <c r="D205" s="475"/>
      <c r="E205" s="475"/>
      <c r="F205" s="475"/>
      <c r="G205" s="475"/>
      <c r="H205" s="476"/>
      <c r="I205" s="476"/>
      <c r="J205" s="475"/>
      <c r="K205" s="475"/>
      <c r="L205" s="475"/>
      <c r="M205" s="475"/>
      <c r="N205" s="475"/>
      <c r="O205" s="475"/>
      <c r="P205" s="475"/>
      <c r="Q205" s="475"/>
      <c r="R205" s="475"/>
    </row>
    <row r="206" spans="2:18" ht="18.75">
      <c r="B206" s="474"/>
      <c r="C206" s="475"/>
      <c r="D206" s="475"/>
      <c r="E206" s="475"/>
      <c r="F206" s="475"/>
      <c r="G206" s="475"/>
      <c r="H206" s="476"/>
      <c r="I206" s="476"/>
      <c r="J206" s="475"/>
      <c r="K206" s="475"/>
      <c r="L206" s="475"/>
      <c r="M206" s="475"/>
      <c r="N206" s="475"/>
      <c r="O206" s="475"/>
      <c r="P206" s="475"/>
      <c r="Q206" s="475"/>
      <c r="R206" s="475"/>
    </row>
    <row r="207" spans="2:18" ht="18.75">
      <c r="B207" s="474"/>
      <c r="C207" s="475"/>
      <c r="D207" s="475"/>
      <c r="E207" s="475"/>
      <c r="F207" s="475"/>
      <c r="G207" s="475"/>
      <c r="H207" s="476"/>
      <c r="I207" s="476"/>
      <c r="J207" s="475"/>
      <c r="K207" s="475"/>
      <c r="L207" s="475"/>
      <c r="M207" s="475"/>
      <c r="N207" s="475"/>
      <c r="O207" s="475"/>
      <c r="P207" s="475"/>
      <c r="Q207" s="475"/>
      <c r="R207" s="475"/>
    </row>
    <row r="208" spans="2:18" ht="18.75">
      <c r="B208" s="474"/>
      <c r="C208" s="475"/>
      <c r="D208" s="475"/>
      <c r="E208" s="475"/>
      <c r="F208" s="475"/>
      <c r="G208" s="475"/>
      <c r="H208" s="476"/>
      <c r="I208" s="476"/>
      <c r="J208" s="475"/>
      <c r="K208" s="475"/>
      <c r="L208" s="475"/>
      <c r="M208" s="475"/>
      <c r="N208" s="475"/>
      <c r="O208" s="475"/>
      <c r="P208" s="475"/>
      <c r="Q208" s="475"/>
      <c r="R208" s="475"/>
    </row>
    <row r="209" spans="2:18" ht="18.75">
      <c r="B209" s="474"/>
      <c r="C209" s="475"/>
      <c r="D209" s="475"/>
      <c r="E209" s="475"/>
      <c r="F209" s="475"/>
      <c r="G209" s="475"/>
      <c r="H209" s="476"/>
      <c r="I209" s="476"/>
      <c r="J209" s="475"/>
      <c r="K209" s="475"/>
      <c r="L209" s="475"/>
      <c r="M209" s="475"/>
      <c r="N209" s="475"/>
      <c r="O209" s="475"/>
      <c r="P209" s="475"/>
      <c r="Q209" s="475"/>
      <c r="R209" s="475"/>
    </row>
    <row r="210" spans="2:18" ht="18.75">
      <c r="B210" s="474"/>
      <c r="C210" s="475"/>
      <c r="D210" s="475"/>
      <c r="E210" s="475"/>
      <c r="F210" s="475"/>
      <c r="G210" s="475"/>
      <c r="H210" s="476"/>
      <c r="I210" s="476"/>
      <c r="J210" s="475"/>
      <c r="K210" s="475"/>
      <c r="L210" s="475"/>
      <c r="M210" s="475"/>
      <c r="N210" s="475"/>
      <c r="O210" s="475"/>
      <c r="P210" s="475"/>
      <c r="Q210" s="475"/>
      <c r="R210" s="475"/>
    </row>
    <row r="211" spans="2:18" ht="18.75">
      <c r="B211" s="474"/>
      <c r="C211" s="475"/>
      <c r="D211" s="475"/>
      <c r="E211" s="475"/>
      <c r="F211" s="475"/>
      <c r="G211" s="475"/>
      <c r="H211" s="476"/>
      <c r="I211" s="476"/>
      <c r="J211" s="475"/>
      <c r="K211" s="475"/>
      <c r="L211" s="475"/>
      <c r="M211" s="475"/>
      <c r="N211" s="475"/>
      <c r="O211" s="475"/>
      <c r="P211" s="475"/>
      <c r="Q211" s="475"/>
      <c r="R211" s="475"/>
    </row>
    <row r="212" spans="2:18" ht="18.75">
      <c r="B212" s="474"/>
      <c r="C212" s="475"/>
      <c r="D212" s="475"/>
      <c r="E212" s="475"/>
      <c r="F212" s="475"/>
      <c r="G212" s="475"/>
      <c r="H212" s="476"/>
      <c r="I212" s="476"/>
      <c r="J212" s="475"/>
      <c r="K212" s="475"/>
      <c r="L212" s="475"/>
      <c r="M212" s="475"/>
      <c r="N212" s="475"/>
      <c r="O212" s="475"/>
      <c r="P212" s="475"/>
      <c r="Q212" s="475"/>
      <c r="R212" s="475"/>
    </row>
    <row r="213" spans="2:18" ht="18.75">
      <c r="B213" s="474"/>
      <c r="C213" s="475"/>
      <c r="D213" s="475"/>
      <c r="E213" s="475"/>
      <c r="F213" s="475"/>
      <c r="G213" s="475"/>
      <c r="H213" s="476"/>
      <c r="I213" s="476"/>
      <c r="J213" s="475"/>
      <c r="K213" s="475"/>
      <c r="L213" s="475"/>
      <c r="M213" s="475"/>
      <c r="N213" s="475"/>
      <c r="O213" s="475"/>
      <c r="P213" s="475"/>
      <c r="Q213" s="475"/>
      <c r="R213" s="475"/>
    </row>
    <row r="214" spans="2:18" ht="18.75">
      <c r="B214" s="474"/>
      <c r="C214" s="475"/>
      <c r="D214" s="475"/>
      <c r="E214" s="475"/>
      <c r="F214" s="475"/>
      <c r="G214" s="475"/>
      <c r="H214" s="476"/>
      <c r="I214" s="476"/>
      <c r="J214" s="475"/>
      <c r="K214" s="475"/>
      <c r="L214" s="475"/>
      <c r="M214" s="475"/>
      <c r="N214" s="475"/>
      <c r="O214" s="475"/>
      <c r="P214" s="475"/>
      <c r="Q214" s="475"/>
      <c r="R214" s="475"/>
    </row>
    <row r="215" spans="2:18" ht="18.75">
      <c r="B215" s="474"/>
      <c r="C215" s="475"/>
      <c r="D215" s="475"/>
      <c r="E215" s="475"/>
      <c r="F215" s="475"/>
      <c r="G215" s="475"/>
      <c r="H215" s="476"/>
      <c r="I215" s="476"/>
      <c r="J215" s="475"/>
      <c r="K215" s="475"/>
      <c r="L215" s="475"/>
      <c r="M215" s="475"/>
      <c r="N215" s="475"/>
      <c r="O215" s="475"/>
      <c r="P215" s="475"/>
      <c r="Q215" s="475"/>
      <c r="R215" s="475"/>
    </row>
    <row r="216" spans="2:18" ht="18.75">
      <c r="B216" s="474"/>
      <c r="C216" s="475"/>
      <c r="D216" s="475"/>
      <c r="E216" s="475"/>
      <c r="F216" s="475"/>
      <c r="G216" s="475"/>
      <c r="H216" s="476"/>
      <c r="I216" s="476"/>
      <c r="J216" s="475"/>
      <c r="K216" s="475"/>
      <c r="L216" s="475"/>
      <c r="M216" s="475"/>
      <c r="N216" s="475"/>
      <c r="O216" s="475"/>
      <c r="P216" s="475"/>
      <c r="Q216" s="475"/>
      <c r="R216" s="475"/>
    </row>
    <row r="217" spans="2:18" ht="18.75">
      <c r="B217" s="474"/>
      <c r="C217" s="475"/>
      <c r="D217" s="475"/>
      <c r="E217" s="475"/>
      <c r="F217" s="475"/>
      <c r="G217" s="475"/>
      <c r="H217" s="476"/>
      <c r="I217" s="476"/>
      <c r="J217" s="475"/>
      <c r="K217" s="475"/>
      <c r="L217" s="475"/>
      <c r="M217" s="475"/>
      <c r="N217" s="475"/>
      <c r="O217" s="475"/>
      <c r="P217" s="475"/>
      <c r="Q217" s="475"/>
      <c r="R217" s="475"/>
    </row>
    <row r="218" spans="2:18" ht="18.75">
      <c r="B218" s="474"/>
      <c r="C218" s="475"/>
      <c r="D218" s="475"/>
      <c r="E218" s="475"/>
      <c r="F218" s="475"/>
      <c r="G218" s="475"/>
      <c r="H218" s="476"/>
      <c r="I218" s="476"/>
      <c r="J218" s="475"/>
      <c r="K218" s="475"/>
      <c r="L218" s="475"/>
      <c r="M218" s="475"/>
      <c r="N218" s="475"/>
      <c r="O218" s="475"/>
      <c r="P218" s="475"/>
      <c r="Q218" s="475"/>
      <c r="R218" s="475"/>
    </row>
    <row r="219" spans="2:18" ht="18.75">
      <c r="B219" s="474"/>
      <c r="C219" s="475"/>
      <c r="D219" s="475"/>
      <c r="E219" s="475"/>
      <c r="F219" s="475"/>
      <c r="G219" s="475"/>
      <c r="H219" s="476"/>
      <c r="I219" s="476"/>
      <c r="J219" s="475"/>
      <c r="K219" s="475"/>
      <c r="L219" s="475"/>
      <c r="M219" s="475"/>
      <c r="N219" s="475"/>
      <c r="O219" s="475"/>
      <c r="P219" s="475"/>
      <c r="Q219" s="475"/>
      <c r="R219" s="475"/>
    </row>
    <row r="220" spans="2:18" ht="18.75">
      <c r="B220" s="474"/>
      <c r="C220" s="475"/>
      <c r="D220" s="475"/>
      <c r="E220" s="475"/>
      <c r="F220" s="475"/>
      <c r="G220" s="475"/>
      <c r="H220" s="476"/>
      <c r="I220" s="476"/>
      <c r="J220" s="475"/>
      <c r="K220" s="475"/>
      <c r="L220" s="475"/>
      <c r="M220" s="475"/>
      <c r="N220" s="475"/>
      <c r="O220" s="475"/>
      <c r="P220" s="475"/>
      <c r="Q220" s="475"/>
      <c r="R220" s="475"/>
    </row>
    <row r="221" spans="2:18" ht="18.75">
      <c r="B221" s="474"/>
      <c r="C221" s="475"/>
      <c r="D221" s="475"/>
      <c r="E221" s="475"/>
      <c r="F221" s="475"/>
      <c r="G221" s="475"/>
      <c r="H221" s="476"/>
      <c r="I221" s="476"/>
      <c r="J221" s="475"/>
      <c r="K221" s="475"/>
      <c r="L221" s="475"/>
      <c r="M221" s="475"/>
      <c r="N221" s="475"/>
      <c r="O221" s="475"/>
      <c r="P221" s="475"/>
      <c r="Q221" s="475"/>
      <c r="R221" s="475"/>
    </row>
    <row r="222" spans="2:18" ht="18.75">
      <c r="B222" s="474"/>
      <c r="C222" s="475"/>
      <c r="D222" s="475"/>
      <c r="E222" s="475"/>
      <c r="F222" s="475"/>
      <c r="G222" s="475"/>
      <c r="H222" s="476"/>
      <c r="I222" s="476"/>
      <c r="J222" s="475"/>
      <c r="K222" s="475"/>
      <c r="L222" s="475"/>
      <c r="M222" s="475"/>
      <c r="N222" s="475"/>
      <c r="O222" s="475"/>
      <c r="P222" s="475"/>
      <c r="Q222" s="475"/>
      <c r="R222" s="475"/>
    </row>
    <row r="223" spans="2:18" ht="18.75">
      <c r="B223" s="474"/>
      <c r="C223" s="475"/>
      <c r="D223" s="475"/>
      <c r="E223" s="475"/>
      <c r="F223" s="475"/>
      <c r="G223" s="475"/>
      <c r="H223" s="476"/>
      <c r="I223" s="476"/>
      <c r="J223" s="475"/>
      <c r="K223" s="475"/>
      <c r="L223" s="475"/>
      <c r="M223" s="475"/>
      <c r="N223" s="475"/>
      <c r="O223" s="475"/>
      <c r="P223" s="475"/>
      <c r="Q223" s="475"/>
      <c r="R223" s="475"/>
    </row>
    <row r="224" spans="2:18" ht="18.75">
      <c r="B224" s="474"/>
      <c r="C224" s="475"/>
      <c r="D224" s="475"/>
      <c r="E224" s="475"/>
      <c r="F224" s="475"/>
      <c r="G224" s="475"/>
      <c r="H224" s="476"/>
      <c r="I224" s="476"/>
      <c r="J224" s="475"/>
      <c r="K224" s="475"/>
      <c r="L224" s="475"/>
      <c r="M224" s="475"/>
      <c r="N224" s="475"/>
      <c r="O224" s="475"/>
      <c r="P224" s="475"/>
      <c r="Q224" s="475"/>
      <c r="R224" s="475"/>
    </row>
    <row r="225" spans="2:18" ht="18.75">
      <c r="B225" s="474"/>
      <c r="C225" s="475"/>
      <c r="D225" s="475"/>
      <c r="E225" s="475"/>
      <c r="F225" s="475"/>
      <c r="G225" s="475"/>
      <c r="H225" s="476"/>
      <c r="I225" s="476"/>
      <c r="J225" s="475"/>
      <c r="K225" s="475"/>
      <c r="L225" s="475"/>
      <c r="M225" s="475"/>
      <c r="N225" s="475"/>
      <c r="O225" s="475"/>
      <c r="P225" s="475"/>
      <c r="Q225" s="475"/>
      <c r="R225" s="475"/>
    </row>
    <row r="226" spans="2:18" ht="18.75">
      <c r="B226" s="474"/>
      <c r="C226" s="475"/>
      <c r="D226" s="475"/>
      <c r="E226" s="475"/>
      <c r="F226" s="475"/>
      <c r="G226" s="475"/>
      <c r="H226" s="476"/>
      <c r="I226" s="476"/>
      <c r="J226" s="475"/>
      <c r="K226" s="475"/>
      <c r="L226" s="475"/>
      <c r="M226" s="475"/>
      <c r="N226" s="475"/>
      <c r="O226" s="475"/>
      <c r="P226" s="475"/>
      <c r="Q226" s="475"/>
      <c r="R226" s="475"/>
    </row>
    <row r="227" spans="2:18" ht="18.75">
      <c r="B227" s="474"/>
      <c r="C227" s="475"/>
      <c r="D227" s="475"/>
      <c r="E227" s="475"/>
      <c r="F227" s="475"/>
      <c r="G227" s="475"/>
      <c r="H227" s="476"/>
      <c r="I227" s="476"/>
      <c r="J227" s="475"/>
      <c r="K227" s="475"/>
      <c r="L227" s="475"/>
      <c r="M227" s="475"/>
      <c r="N227" s="475"/>
      <c r="O227" s="475"/>
      <c r="P227" s="475"/>
      <c r="Q227" s="475"/>
      <c r="R227" s="475"/>
    </row>
    <row r="228" spans="2:18" ht="18.75">
      <c r="B228" s="474"/>
      <c r="C228" s="475"/>
      <c r="D228" s="475"/>
      <c r="E228" s="475"/>
      <c r="F228" s="475"/>
      <c r="G228" s="475"/>
      <c r="H228" s="476"/>
      <c r="I228" s="476"/>
      <c r="J228" s="475"/>
      <c r="K228" s="475"/>
      <c r="L228" s="475"/>
      <c r="M228" s="475"/>
      <c r="N228" s="475"/>
      <c r="O228" s="475"/>
      <c r="P228" s="475"/>
      <c r="Q228" s="475"/>
      <c r="R228" s="475"/>
    </row>
    <row r="229" spans="2:18" ht="18.75">
      <c r="B229" s="474"/>
      <c r="C229" s="475"/>
      <c r="D229" s="475"/>
      <c r="E229" s="475"/>
      <c r="F229" s="475"/>
      <c r="G229" s="475"/>
      <c r="H229" s="476"/>
      <c r="I229" s="476"/>
      <c r="J229" s="475"/>
      <c r="K229" s="475"/>
      <c r="L229" s="475"/>
      <c r="M229" s="475"/>
      <c r="N229" s="475"/>
      <c r="O229" s="475"/>
      <c r="P229" s="475"/>
      <c r="Q229" s="475"/>
      <c r="R229" s="475"/>
    </row>
    <row r="230" spans="2:18" ht="18.75">
      <c r="B230" s="474"/>
      <c r="C230" s="475"/>
      <c r="D230" s="475"/>
      <c r="E230" s="475"/>
      <c r="F230" s="475"/>
      <c r="G230" s="475"/>
      <c r="H230" s="476"/>
      <c r="I230" s="476"/>
      <c r="J230" s="475"/>
      <c r="K230" s="475"/>
      <c r="L230" s="475"/>
      <c r="M230" s="475"/>
      <c r="N230" s="475"/>
      <c r="O230" s="475"/>
      <c r="P230" s="475"/>
      <c r="Q230" s="475"/>
      <c r="R230" s="475"/>
    </row>
    <row r="231" spans="2:18" ht="18.75">
      <c r="B231" s="474"/>
      <c r="C231" s="475"/>
      <c r="D231" s="475"/>
      <c r="E231" s="475"/>
      <c r="F231" s="475"/>
      <c r="G231" s="475"/>
      <c r="H231" s="476"/>
      <c r="I231" s="476"/>
      <c r="J231" s="475"/>
      <c r="K231" s="475"/>
      <c r="L231" s="475"/>
      <c r="M231" s="475"/>
      <c r="N231" s="475"/>
      <c r="O231" s="475"/>
      <c r="P231" s="475"/>
      <c r="Q231" s="475"/>
      <c r="R231" s="475"/>
    </row>
    <row r="232" spans="2:18" ht="18.75">
      <c r="B232" s="474"/>
      <c r="C232" s="475"/>
      <c r="D232" s="475"/>
      <c r="E232" s="475"/>
      <c r="F232" s="475"/>
      <c r="G232" s="475"/>
      <c r="H232" s="476"/>
      <c r="I232" s="476"/>
      <c r="J232" s="475"/>
      <c r="K232" s="475"/>
      <c r="L232" s="475"/>
      <c r="M232" s="475"/>
      <c r="N232" s="475"/>
      <c r="O232" s="475"/>
      <c r="P232" s="475"/>
      <c r="Q232" s="475"/>
      <c r="R232" s="475"/>
    </row>
    <row r="233" spans="2:18" ht="18.75">
      <c r="B233" s="474"/>
      <c r="C233" s="475"/>
      <c r="D233" s="475"/>
      <c r="E233" s="475"/>
      <c r="F233" s="475"/>
      <c r="G233" s="475"/>
      <c r="H233" s="476"/>
      <c r="I233" s="476"/>
      <c r="J233" s="475"/>
      <c r="K233" s="475"/>
      <c r="L233" s="475"/>
      <c r="M233" s="475"/>
      <c r="N233" s="475"/>
      <c r="O233" s="475"/>
      <c r="P233" s="475"/>
      <c r="Q233" s="475"/>
      <c r="R233" s="475"/>
    </row>
    <row r="234" spans="2:18" ht="18.75">
      <c r="B234" s="474"/>
      <c r="C234" s="475"/>
      <c r="D234" s="475"/>
      <c r="E234" s="475"/>
      <c r="F234" s="475"/>
      <c r="G234" s="475"/>
      <c r="H234" s="476"/>
      <c r="I234" s="476"/>
      <c r="J234" s="475"/>
      <c r="K234" s="475"/>
      <c r="L234" s="475"/>
      <c r="M234" s="475"/>
      <c r="N234" s="475"/>
      <c r="O234" s="475"/>
      <c r="P234" s="475"/>
      <c r="Q234" s="475"/>
      <c r="R234" s="475"/>
    </row>
    <row r="235" spans="2:18" ht="18.75">
      <c r="B235" s="474"/>
      <c r="C235" s="475"/>
      <c r="D235" s="475"/>
      <c r="E235" s="475"/>
      <c r="F235" s="475"/>
      <c r="G235" s="475"/>
      <c r="H235" s="476"/>
      <c r="I235" s="476"/>
      <c r="J235" s="475"/>
      <c r="K235" s="475"/>
      <c r="L235" s="475"/>
      <c r="M235" s="475"/>
      <c r="N235" s="475"/>
      <c r="O235" s="475"/>
      <c r="P235" s="475"/>
      <c r="Q235" s="475"/>
      <c r="R235" s="475"/>
    </row>
    <row r="236" spans="2:18" ht="18.75">
      <c r="B236" s="474"/>
      <c r="C236" s="475"/>
      <c r="D236" s="475"/>
      <c r="E236" s="475"/>
      <c r="F236" s="475"/>
      <c r="G236" s="475"/>
      <c r="H236" s="476"/>
      <c r="I236" s="476"/>
      <c r="J236" s="475"/>
      <c r="K236" s="475"/>
      <c r="L236" s="475"/>
      <c r="M236" s="475"/>
      <c r="N236" s="475"/>
      <c r="O236" s="475"/>
      <c r="P236" s="475"/>
      <c r="Q236" s="475"/>
      <c r="R236" s="475"/>
    </row>
    <row r="237" spans="2:18" ht="18.75">
      <c r="B237" s="474"/>
      <c r="C237" s="475"/>
      <c r="D237" s="475"/>
      <c r="E237" s="475"/>
      <c r="F237" s="475"/>
      <c r="G237" s="475"/>
      <c r="H237" s="476"/>
      <c r="I237" s="476"/>
      <c r="J237" s="475"/>
      <c r="K237" s="475"/>
      <c r="L237" s="475"/>
      <c r="M237" s="475"/>
      <c r="N237" s="475"/>
      <c r="O237" s="475"/>
      <c r="P237" s="475"/>
      <c r="Q237" s="475"/>
      <c r="R237" s="475"/>
    </row>
    <row r="238" spans="2:18" ht="18.75">
      <c r="B238" s="474"/>
      <c r="C238" s="475"/>
      <c r="D238" s="475"/>
      <c r="E238" s="475"/>
      <c r="F238" s="475"/>
      <c r="G238" s="475"/>
      <c r="H238" s="476"/>
      <c r="I238" s="476"/>
      <c r="J238" s="475"/>
      <c r="K238" s="475"/>
      <c r="L238" s="475"/>
      <c r="M238" s="475"/>
      <c r="N238" s="475"/>
      <c r="O238" s="475"/>
      <c r="P238" s="475"/>
      <c r="Q238" s="475"/>
      <c r="R238" s="475"/>
    </row>
    <row r="239" spans="2:18" ht="18.75">
      <c r="B239" s="474"/>
      <c r="C239" s="475"/>
      <c r="D239" s="475"/>
      <c r="E239" s="475"/>
      <c r="F239" s="475"/>
      <c r="G239" s="475"/>
      <c r="H239" s="476"/>
      <c r="I239" s="476"/>
      <c r="J239" s="475"/>
      <c r="K239" s="475"/>
      <c r="L239" s="475"/>
      <c r="M239" s="475"/>
      <c r="N239" s="475"/>
      <c r="O239" s="475"/>
      <c r="P239" s="475"/>
      <c r="Q239" s="475"/>
      <c r="R239" s="475"/>
    </row>
    <row r="240" spans="2:18" ht="18.75">
      <c r="B240" s="474"/>
      <c r="C240" s="475"/>
      <c r="D240" s="475"/>
      <c r="E240" s="475"/>
      <c r="F240" s="475"/>
      <c r="G240" s="475"/>
      <c r="H240" s="476"/>
      <c r="I240" s="476"/>
      <c r="J240" s="475"/>
      <c r="K240" s="475"/>
      <c r="L240" s="475"/>
      <c r="M240" s="475"/>
      <c r="N240" s="475"/>
      <c r="O240" s="475"/>
      <c r="P240" s="475"/>
      <c r="Q240" s="475"/>
      <c r="R240" s="475"/>
    </row>
    <row r="241" spans="2:18" ht="18.75">
      <c r="B241" s="474"/>
      <c r="C241" s="475"/>
      <c r="D241" s="475"/>
      <c r="E241" s="475"/>
      <c r="F241" s="475"/>
      <c r="G241" s="475"/>
      <c r="H241" s="476"/>
      <c r="I241" s="476"/>
      <c r="J241" s="475"/>
      <c r="K241" s="475"/>
      <c r="L241" s="475"/>
      <c r="M241" s="475"/>
      <c r="N241" s="475"/>
      <c r="O241" s="475"/>
      <c r="P241" s="475"/>
      <c r="Q241" s="475"/>
      <c r="R241" s="475"/>
    </row>
    <row r="242" spans="2:18" ht="18.75">
      <c r="B242" s="474"/>
      <c r="C242" s="475"/>
      <c r="D242" s="475"/>
      <c r="E242" s="475"/>
      <c r="F242" s="475"/>
      <c r="G242" s="475"/>
      <c r="H242" s="476"/>
      <c r="I242" s="476"/>
      <c r="J242" s="475"/>
      <c r="K242" s="475"/>
      <c r="L242" s="475"/>
      <c r="M242" s="475"/>
      <c r="N242" s="475"/>
      <c r="O242" s="475"/>
      <c r="P242" s="475"/>
      <c r="Q242" s="475"/>
      <c r="R242" s="475"/>
    </row>
    <row r="243" spans="2:18" ht="18.75">
      <c r="B243" s="474"/>
      <c r="C243" s="475"/>
      <c r="D243" s="475"/>
      <c r="E243" s="475"/>
      <c r="F243" s="475"/>
      <c r="G243" s="475"/>
      <c r="H243" s="476"/>
      <c r="I243" s="476"/>
      <c r="J243" s="475"/>
      <c r="K243" s="475"/>
      <c r="L243" s="475"/>
      <c r="M243" s="475"/>
      <c r="N243" s="475"/>
      <c r="O243" s="475"/>
      <c r="P243" s="475"/>
      <c r="Q243" s="475"/>
      <c r="R243" s="475"/>
    </row>
    <row r="244" spans="2:18" ht="18.75">
      <c r="B244" s="474"/>
      <c r="C244" s="475"/>
      <c r="D244" s="475"/>
      <c r="E244" s="475"/>
      <c r="F244" s="475"/>
      <c r="G244" s="475"/>
      <c r="H244" s="476"/>
      <c r="I244" s="476"/>
      <c r="J244" s="475"/>
      <c r="K244" s="475"/>
      <c r="L244" s="475"/>
      <c r="M244" s="475"/>
      <c r="N244" s="475"/>
      <c r="O244" s="475"/>
      <c r="P244" s="475"/>
      <c r="Q244" s="475"/>
      <c r="R244" s="475"/>
    </row>
    <row r="245" spans="2:18" ht="18.75">
      <c r="B245" s="474"/>
      <c r="C245" s="475"/>
      <c r="D245" s="475"/>
      <c r="E245" s="475"/>
      <c r="F245" s="475"/>
      <c r="G245" s="475"/>
      <c r="H245" s="476"/>
      <c r="I245" s="476"/>
      <c r="J245" s="475"/>
      <c r="K245" s="475"/>
      <c r="L245" s="475"/>
      <c r="M245" s="475"/>
      <c r="N245" s="475"/>
      <c r="O245" s="475"/>
      <c r="P245" s="475"/>
      <c r="Q245" s="475"/>
      <c r="R245" s="475"/>
    </row>
    <row r="246" spans="2:18" ht="18.75">
      <c r="B246" s="474"/>
      <c r="C246" s="475"/>
      <c r="D246" s="475"/>
      <c r="E246" s="475"/>
      <c r="F246" s="475"/>
      <c r="G246" s="475"/>
      <c r="H246" s="476"/>
      <c r="I246" s="476"/>
      <c r="J246" s="475"/>
      <c r="K246" s="475"/>
      <c r="L246" s="475"/>
      <c r="M246" s="475"/>
      <c r="N246" s="475"/>
      <c r="O246" s="475"/>
      <c r="P246" s="475"/>
      <c r="Q246" s="475"/>
      <c r="R246" s="475"/>
    </row>
    <row r="247" spans="2:18" ht="18.75">
      <c r="B247" s="474"/>
      <c r="C247" s="475"/>
      <c r="D247" s="475"/>
      <c r="E247" s="475"/>
      <c r="F247" s="475"/>
      <c r="G247" s="475"/>
      <c r="H247" s="476"/>
      <c r="I247" s="476"/>
      <c r="J247" s="475"/>
      <c r="K247" s="475"/>
      <c r="L247" s="475"/>
      <c r="M247" s="475"/>
      <c r="N247" s="475"/>
      <c r="O247" s="475"/>
      <c r="P247" s="475"/>
      <c r="Q247" s="475"/>
      <c r="R247" s="475"/>
    </row>
    <row r="248" spans="2:18" ht="18.75">
      <c r="B248" s="474"/>
      <c r="C248" s="475"/>
      <c r="D248" s="475"/>
      <c r="E248" s="475"/>
      <c r="F248" s="475"/>
      <c r="G248" s="475"/>
      <c r="H248" s="476"/>
      <c r="I248" s="476"/>
      <c r="J248" s="475"/>
      <c r="K248" s="475"/>
      <c r="L248" s="475"/>
      <c r="M248" s="475"/>
      <c r="N248" s="475"/>
      <c r="O248" s="475"/>
      <c r="P248" s="475"/>
      <c r="Q248" s="475"/>
      <c r="R248" s="475"/>
    </row>
    <row r="249" spans="2:18" ht="18.75">
      <c r="B249" s="474"/>
      <c r="C249" s="475"/>
      <c r="D249" s="475"/>
      <c r="E249" s="475"/>
      <c r="F249" s="475"/>
      <c r="G249" s="475"/>
      <c r="H249" s="476"/>
      <c r="I249" s="476"/>
      <c r="J249" s="475"/>
      <c r="K249" s="475"/>
      <c r="L249" s="475"/>
      <c r="M249" s="475"/>
      <c r="N249" s="475"/>
      <c r="O249" s="475"/>
      <c r="P249" s="475"/>
      <c r="Q249" s="475"/>
      <c r="R249" s="475"/>
    </row>
    <row r="250" spans="2:18" ht="18.75">
      <c r="B250" s="474"/>
      <c r="C250" s="475"/>
      <c r="D250" s="475"/>
      <c r="E250" s="475"/>
      <c r="F250" s="475"/>
      <c r="G250" s="475"/>
      <c r="H250" s="476"/>
      <c r="I250" s="476"/>
      <c r="J250" s="475"/>
      <c r="K250" s="475"/>
      <c r="L250" s="475"/>
      <c r="M250" s="475"/>
      <c r="N250" s="475"/>
      <c r="O250" s="475"/>
      <c r="P250" s="475"/>
      <c r="Q250" s="475"/>
      <c r="R250" s="475"/>
    </row>
    <row r="251" spans="2:18" ht="18.75">
      <c r="B251" s="474"/>
      <c r="C251" s="475"/>
      <c r="D251" s="475"/>
      <c r="E251" s="475"/>
      <c r="F251" s="475"/>
      <c r="G251" s="475"/>
      <c r="H251" s="476"/>
      <c r="I251" s="476"/>
      <c r="J251" s="475"/>
      <c r="K251" s="475"/>
      <c r="L251" s="475"/>
      <c r="M251" s="475"/>
      <c r="N251" s="475"/>
      <c r="O251" s="475"/>
      <c r="P251" s="475"/>
      <c r="Q251" s="475"/>
      <c r="R251" s="475"/>
    </row>
  </sheetData>
  <sheetProtection formatCells="0" formatColumns="0" formatRows="0" insertHyperlinks="0" sort="0" autoFilter="0" pivotTables="0"/>
  <mergeCells count="48">
    <mergeCell ref="D3:H3"/>
    <mergeCell ref="B1:H1"/>
    <mergeCell ref="B2:C2"/>
    <mergeCell ref="B106:B107"/>
    <mergeCell ref="D106:D107"/>
    <mergeCell ref="L106:L107"/>
    <mergeCell ref="M106:M107"/>
    <mergeCell ref="N106:N107"/>
    <mergeCell ref="O106:O107"/>
    <mergeCell ref="P106:P107"/>
    <mergeCell ref="Q106:Q107"/>
    <mergeCell ref="R106:R107"/>
    <mergeCell ref="X2:X4"/>
    <mergeCell ref="X5:X6"/>
    <mergeCell ref="Y5:Y6"/>
    <mergeCell ref="X7:X29"/>
    <mergeCell ref="Y7:Y8"/>
    <mergeCell ref="Y12:Y14"/>
    <mergeCell ref="Y18:Y19"/>
    <mergeCell ref="Y20:Y21"/>
    <mergeCell ref="Y22:Y23"/>
    <mergeCell ref="Y25:Y26"/>
    <mergeCell ref="Y28:Y29"/>
    <mergeCell ref="X30:X32"/>
    <mergeCell ref="Y30:Y32"/>
    <mergeCell ref="X33:X34"/>
    <mergeCell ref="Y33:Y34"/>
    <mergeCell ref="X35:X36"/>
    <mergeCell ref="Y35:Y36"/>
    <mergeCell ref="Y54:Y55"/>
    <mergeCell ref="Y57:Y58"/>
    <mergeCell ref="Y59:Y60"/>
    <mergeCell ref="X38:X39"/>
    <mergeCell ref="X40:X41"/>
    <mergeCell ref="X42:X48"/>
    <mergeCell ref="Y42:Y43"/>
    <mergeCell ref="Y44:Y45"/>
    <mergeCell ref="Y47:Y48"/>
    <mergeCell ref="X62:X69"/>
    <mergeCell ref="Y62:Y63"/>
    <mergeCell ref="Y67:Y68"/>
    <mergeCell ref="X72:X75"/>
    <mergeCell ref="Y73:Y74"/>
    <mergeCell ref="AC3:AC76"/>
    <mergeCell ref="X49:X51"/>
    <mergeCell ref="X52:X53"/>
    <mergeCell ref="Y52:Y53"/>
    <mergeCell ref="X54:X61"/>
  </mergeCells>
  <hyperlinks>
    <hyperlink ref="AC2" r:id="rId1" tooltip="+" display="../../../ВИО/Gbinfo_u/Наталья Викторовна/Temp/235482.htm#a1"/>
  </hyperlinks>
  <printOptions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72" r:id="rId4"/>
  <rowBreaks count="1" manualBreakCount="1">
    <brk id="39" max="22" man="1"/>
  </rowBreaks>
  <ignoredErrors>
    <ignoredError sqref="D9:D14 D102 D79:D91 D99" numberStoredAsText="1"/>
    <ignoredError sqref="L110" formula="1"/>
  </ignoredError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zoomScalePageLayoutView="0" workbookViewId="0" topLeftCell="A1">
      <selection activeCell="A25" sqref="A25:C30"/>
    </sheetView>
  </sheetViews>
  <sheetFormatPr defaultColWidth="0" defaultRowHeight="12.75" zeroHeight="1"/>
  <cols>
    <col min="1" max="7" width="9.125" style="0" customWidth="1"/>
    <col min="8" max="10" width="10.875" style="0" customWidth="1"/>
    <col min="11" max="11" width="22.125" style="0" customWidth="1"/>
    <col min="12" max="13" width="9.125" style="0" customWidth="1"/>
    <col min="14" max="14" width="6.00390625" style="0" customWidth="1"/>
    <col min="15" max="16384" width="0" style="0" hidden="1" customWidth="1"/>
  </cols>
  <sheetData>
    <row r="1" spans="1:12" ht="25.5" customHeight="1" thickBot="1">
      <c r="A1" s="905">
        <f>Заявка!A22</f>
        <v>0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340"/>
    </row>
    <row r="2" spans="1:12" ht="34.5" customHeight="1" thickTop="1">
      <c r="A2" s="832" t="s">
        <v>792</v>
      </c>
      <c r="B2" s="833"/>
      <c r="C2" s="833"/>
      <c r="D2" s="817">
        <f>Заявка!A19</f>
        <v>0</v>
      </c>
      <c r="E2" s="818"/>
      <c r="F2" s="818"/>
      <c r="G2" s="818"/>
      <c r="H2" s="818"/>
      <c r="I2" s="818"/>
      <c r="J2" s="818"/>
      <c r="K2" s="819"/>
      <c r="L2" s="346" t="s">
        <v>855</v>
      </c>
    </row>
    <row r="3" spans="1:12" ht="12.75">
      <c r="A3" s="828" t="s">
        <v>576</v>
      </c>
      <c r="B3" s="829"/>
      <c r="C3" s="829"/>
      <c r="D3" s="820">
        <f>Заявка!D24</f>
        <v>0</v>
      </c>
      <c r="E3" s="821"/>
      <c r="F3" s="821"/>
      <c r="G3" s="821"/>
      <c r="H3" s="821"/>
      <c r="I3" s="821"/>
      <c r="J3" s="821"/>
      <c r="K3" s="822"/>
      <c r="L3" s="346" t="s">
        <v>856</v>
      </c>
    </row>
    <row r="4" spans="1:12" ht="12.75">
      <c r="A4" s="828" t="s">
        <v>793</v>
      </c>
      <c r="B4" s="829"/>
      <c r="C4" s="829"/>
      <c r="D4" s="820" t="str">
        <f>Заявка!A27</f>
        <v>Основной вид деятельности</v>
      </c>
      <c r="E4" s="821"/>
      <c r="F4" s="821"/>
      <c r="G4" s="821"/>
      <c r="H4" s="821"/>
      <c r="I4" s="821"/>
      <c r="J4" s="821"/>
      <c r="K4" s="822"/>
      <c r="L4" s="346" t="s">
        <v>857</v>
      </c>
    </row>
    <row r="5" spans="1:12" ht="12.75">
      <c r="A5" s="828" t="s">
        <v>794</v>
      </c>
      <c r="B5" s="829"/>
      <c r="C5" s="829"/>
      <c r="D5" s="820">
        <f>Заявка!D29</f>
        <v>0</v>
      </c>
      <c r="E5" s="821"/>
      <c r="F5" s="821"/>
      <c r="G5" s="821"/>
      <c r="H5" s="821"/>
      <c r="I5" s="821"/>
      <c r="J5" s="821"/>
      <c r="K5" s="822"/>
      <c r="L5" s="346" t="s">
        <v>858</v>
      </c>
    </row>
    <row r="6" spans="1:12" ht="36.75" customHeight="1">
      <c r="A6" s="837" t="s">
        <v>795</v>
      </c>
      <c r="B6" s="838"/>
      <c r="C6" s="838"/>
      <c r="D6" s="820">
        <f>Заявка!A33</f>
        <v>0</v>
      </c>
      <c r="E6" s="821"/>
      <c r="F6" s="821"/>
      <c r="G6" s="821"/>
      <c r="H6" s="821"/>
      <c r="I6" s="821"/>
      <c r="J6" s="821"/>
      <c r="K6" s="822"/>
      <c r="L6" s="346" t="s">
        <v>859</v>
      </c>
    </row>
    <row r="7" spans="1:12" ht="12.75">
      <c r="A7" s="828" t="s">
        <v>796</v>
      </c>
      <c r="B7" s="829"/>
      <c r="C7" s="829"/>
      <c r="D7" s="820">
        <f>Заявка!D36</f>
        <v>0</v>
      </c>
      <c r="E7" s="821"/>
      <c r="F7" s="821"/>
      <c r="G7" s="821"/>
      <c r="H7" s="821"/>
      <c r="I7" s="821"/>
      <c r="J7" s="821"/>
      <c r="K7" s="822"/>
      <c r="L7" s="346" t="s">
        <v>860</v>
      </c>
    </row>
    <row r="8" spans="1:12" ht="12.75">
      <c r="A8" s="828" t="s">
        <v>797</v>
      </c>
      <c r="B8" s="829"/>
      <c r="C8" s="829"/>
      <c r="D8" s="820">
        <f>Заявка!D37</f>
        <v>0</v>
      </c>
      <c r="E8" s="821"/>
      <c r="F8" s="821"/>
      <c r="G8" s="821"/>
      <c r="H8" s="821"/>
      <c r="I8" s="821"/>
      <c r="J8" s="821"/>
      <c r="K8" s="822"/>
      <c r="L8" s="339"/>
    </row>
    <row r="9" spans="1:12" ht="12.75">
      <c r="A9" s="823" t="s">
        <v>854</v>
      </c>
      <c r="B9" s="821"/>
      <c r="C9" s="824"/>
      <c r="D9" s="825" t="s">
        <v>855</v>
      </c>
      <c r="E9" s="826"/>
      <c r="F9" s="826"/>
      <c r="G9" s="826"/>
      <c r="H9" s="826"/>
      <c r="I9" s="826"/>
      <c r="J9" s="826"/>
      <c r="K9" s="827"/>
      <c r="L9" s="339"/>
    </row>
    <row r="10" spans="1:12" ht="13.5" thickBot="1">
      <c r="A10" s="830" t="s">
        <v>798</v>
      </c>
      <c r="B10" s="831"/>
      <c r="C10" s="831"/>
      <c r="D10" s="896">
        <f>Заявка!D38</f>
        <v>0</v>
      </c>
      <c r="E10" s="897"/>
      <c r="F10" s="897"/>
      <c r="G10" s="897"/>
      <c r="H10" s="897"/>
      <c r="I10" s="897"/>
      <c r="J10" s="897"/>
      <c r="K10" s="898"/>
      <c r="L10" s="339"/>
    </row>
    <row r="11" spans="1:12" ht="13.5" thickTop="1">
      <c r="A11" s="832" t="s">
        <v>800</v>
      </c>
      <c r="B11" s="833"/>
      <c r="C11" s="833"/>
      <c r="D11" s="889">
        <f>Заявка!D51</f>
        <v>0</v>
      </c>
      <c r="E11" s="890"/>
      <c r="F11" s="890"/>
      <c r="G11" s="890"/>
      <c r="H11" s="890"/>
      <c r="I11" s="890"/>
      <c r="J11" s="890"/>
      <c r="K11" s="891"/>
      <c r="L11" s="339"/>
    </row>
    <row r="12" spans="1:12" ht="12.75">
      <c r="A12" s="828" t="s">
        <v>799</v>
      </c>
      <c r="B12" s="829"/>
      <c r="C12" s="829"/>
      <c r="D12" s="839">
        <f>Заявка!D52</f>
        <v>0</v>
      </c>
      <c r="E12" s="840"/>
      <c r="F12" s="840"/>
      <c r="G12" s="840"/>
      <c r="H12" s="840"/>
      <c r="I12" s="840"/>
      <c r="J12" s="840"/>
      <c r="K12" s="841"/>
      <c r="L12" s="339"/>
    </row>
    <row r="13" spans="1:12" ht="13.5" thickBot="1">
      <c r="A13" s="830"/>
      <c r="B13" s="831"/>
      <c r="C13" s="831"/>
      <c r="D13" s="842">
        <f>Заявка!D53</f>
        <v>0</v>
      </c>
      <c r="E13" s="843"/>
      <c r="F13" s="843"/>
      <c r="G13" s="843"/>
      <c r="H13" s="843"/>
      <c r="I13" s="843"/>
      <c r="J13" s="843"/>
      <c r="K13" s="844"/>
      <c r="L13" s="339"/>
    </row>
    <row r="14" spans="1:12" ht="13.5" thickTop="1">
      <c r="A14" s="832" t="s">
        <v>802</v>
      </c>
      <c r="B14" s="833"/>
      <c r="C14" s="833"/>
      <c r="D14" s="889">
        <f>Заявка!D63</f>
        <v>0</v>
      </c>
      <c r="E14" s="890"/>
      <c r="F14" s="890"/>
      <c r="G14" s="890"/>
      <c r="H14" s="890"/>
      <c r="I14" s="890"/>
      <c r="J14" s="890"/>
      <c r="K14" s="891"/>
      <c r="L14" s="339"/>
    </row>
    <row r="15" spans="1:12" ht="12.75">
      <c r="A15" s="828" t="s">
        <v>801</v>
      </c>
      <c r="B15" s="829"/>
      <c r="C15" s="829"/>
      <c r="D15" s="839">
        <f>Заявка!D64</f>
        <v>0</v>
      </c>
      <c r="E15" s="840"/>
      <c r="F15" s="840"/>
      <c r="G15" s="840"/>
      <c r="H15" s="840"/>
      <c r="I15" s="840"/>
      <c r="J15" s="840"/>
      <c r="K15" s="841"/>
      <c r="L15" s="339"/>
    </row>
    <row r="16" spans="1:12" ht="13.5" thickBot="1">
      <c r="A16" s="830"/>
      <c r="B16" s="831"/>
      <c r="C16" s="831"/>
      <c r="D16" s="842">
        <f>Заявка!D65</f>
        <v>0</v>
      </c>
      <c r="E16" s="843"/>
      <c r="F16" s="843"/>
      <c r="G16" s="843"/>
      <c r="H16" s="843"/>
      <c r="I16" s="843"/>
      <c r="J16" s="843"/>
      <c r="K16" s="844"/>
      <c r="L16" s="339"/>
    </row>
    <row r="17" spans="1:12" ht="14.25" thickBot="1" thickTop="1">
      <c r="A17" s="847" t="s">
        <v>803</v>
      </c>
      <c r="B17" s="848"/>
      <c r="C17" s="848"/>
      <c r="D17" s="889">
        <f>Заявка!E115</f>
        <v>0</v>
      </c>
      <c r="E17" s="890"/>
      <c r="F17" s="890"/>
      <c r="G17" s="890"/>
      <c r="H17" s="890"/>
      <c r="I17" s="890"/>
      <c r="J17" s="890"/>
      <c r="K17" s="891"/>
      <c r="L17" s="327"/>
    </row>
    <row r="18" spans="1:12" ht="14.25" thickBot="1" thickTop="1">
      <c r="A18" s="892" t="s">
        <v>807</v>
      </c>
      <c r="B18" s="893"/>
      <c r="C18" s="893"/>
      <c r="D18" s="893"/>
      <c r="E18" s="893"/>
      <c r="F18" s="893"/>
      <c r="G18" s="893"/>
      <c r="H18" s="893"/>
      <c r="I18" s="834" t="s">
        <v>808</v>
      </c>
      <c r="J18" s="835"/>
      <c r="K18" s="836"/>
      <c r="L18" s="327"/>
    </row>
    <row r="19" spans="1:12" ht="29.25" customHeight="1" thickTop="1">
      <c r="A19" s="837" t="s">
        <v>710</v>
      </c>
      <c r="B19" s="838"/>
      <c r="C19" s="838"/>
      <c r="D19" s="889">
        <f>Заявка!G103</f>
        <v>0</v>
      </c>
      <c r="E19" s="890"/>
      <c r="F19" s="890"/>
      <c r="G19" s="890"/>
      <c r="H19" s="890"/>
      <c r="I19" s="890"/>
      <c r="J19" s="890"/>
      <c r="K19" s="891"/>
      <c r="L19" s="327"/>
    </row>
    <row r="20" spans="1:12" ht="31.5" customHeight="1">
      <c r="A20" s="837" t="s">
        <v>753</v>
      </c>
      <c r="B20" s="838"/>
      <c r="C20" s="838"/>
      <c r="D20" s="820">
        <f>Заявка!D104</f>
        <v>0</v>
      </c>
      <c r="E20" s="821"/>
      <c r="F20" s="821"/>
      <c r="G20" s="821"/>
      <c r="H20" s="821"/>
      <c r="I20" s="821"/>
      <c r="J20" s="821"/>
      <c r="K20" s="822"/>
      <c r="L20" s="327"/>
    </row>
    <row r="21" spans="1:12" ht="12.75">
      <c r="A21" s="828" t="s">
        <v>713</v>
      </c>
      <c r="B21" s="829"/>
      <c r="C21" s="829"/>
      <c r="D21" s="820">
        <f>Заявка!D106</f>
        <v>0</v>
      </c>
      <c r="E21" s="821"/>
      <c r="F21" s="821"/>
      <c r="G21" s="821"/>
      <c r="H21" s="821"/>
      <c r="I21" s="894">
        <v>74000</v>
      </c>
      <c r="J21" s="894"/>
      <c r="K21" s="895"/>
      <c r="L21" s="327"/>
    </row>
    <row r="22" spans="1:12" ht="12.75">
      <c r="A22" s="828" t="s">
        <v>714</v>
      </c>
      <c r="B22" s="829"/>
      <c r="C22" s="829"/>
      <c r="D22" s="820">
        <f>Заявка!D107</f>
        <v>0</v>
      </c>
      <c r="E22" s="821"/>
      <c r="F22" s="821"/>
      <c r="G22" s="821"/>
      <c r="H22" s="821"/>
      <c r="I22" s="894">
        <v>60</v>
      </c>
      <c r="J22" s="894"/>
      <c r="K22" s="895"/>
      <c r="L22" s="327"/>
    </row>
    <row r="23" spans="1:12" ht="12.75">
      <c r="A23" s="823" t="s">
        <v>873</v>
      </c>
      <c r="B23" s="821"/>
      <c r="C23" s="824"/>
      <c r="D23" s="814">
        <v>0.18</v>
      </c>
      <c r="E23" s="815"/>
      <c r="F23" s="815"/>
      <c r="G23" s="815"/>
      <c r="H23" s="815"/>
      <c r="I23" s="815"/>
      <c r="J23" s="815"/>
      <c r="K23" s="816"/>
      <c r="L23" s="327"/>
    </row>
    <row r="24" spans="1:12" ht="27.75" customHeight="1">
      <c r="A24" s="899" t="s">
        <v>880</v>
      </c>
      <c r="B24" s="900"/>
      <c r="C24" s="901"/>
      <c r="D24" s="902">
        <f>(I21*D23)+I21</f>
        <v>87320</v>
      </c>
      <c r="E24" s="903"/>
      <c r="F24" s="903"/>
      <c r="G24" s="903"/>
      <c r="H24" s="903"/>
      <c r="I24" s="903"/>
      <c r="J24" s="903"/>
      <c r="K24" s="904"/>
      <c r="L24" s="327"/>
    </row>
    <row r="25" spans="1:12" ht="25.5">
      <c r="A25" s="866" t="s">
        <v>805</v>
      </c>
      <c r="B25" s="867"/>
      <c r="C25" s="868"/>
      <c r="D25" s="838" t="s">
        <v>792</v>
      </c>
      <c r="E25" s="838"/>
      <c r="F25" s="838"/>
      <c r="G25" s="838"/>
      <c r="H25" s="355" t="s">
        <v>850</v>
      </c>
      <c r="I25" s="363" t="s">
        <v>851</v>
      </c>
      <c r="J25" s="361" t="s">
        <v>852</v>
      </c>
      <c r="K25" s="344" t="s">
        <v>853</v>
      </c>
      <c r="L25" s="327"/>
    </row>
    <row r="26" spans="1:12" ht="59.25" customHeight="1">
      <c r="A26" s="869"/>
      <c r="B26" s="870"/>
      <c r="C26" s="871"/>
      <c r="D26" s="838">
        <f>Заявка!A125</f>
        <v>0</v>
      </c>
      <c r="E26" s="838"/>
      <c r="F26" s="838"/>
      <c r="G26" s="838"/>
      <c r="H26" s="355">
        <f>Заявка!A127</f>
        <v>0</v>
      </c>
      <c r="I26" s="488">
        <v>104000</v>
      </c>
      <c r="J26" s="489">
        <v>0.4</v>
      </c>
      <c r="K26" s="345">
        <f>I26-(I26*J26)</f>
        <v>62400</v>
      </c>
      <c r="L26" s="327"/>
    </row>
    <row r="27" spans="1:12" ht="59.25" customHeight="1">
      <c r="A27" s="869"/>
      <c r="B27" s="870"/>
      <c r="C27" s="871"/>
      <c r="D27" s="838">
        <f>Заявка!C125</f>
        <v>0</v>
      </c>
      <c r="E27" s="838"/>
      <c r="F27" s="838"/>
      <c r="G27" s="838"/>
      <c r="H27" s="355">
        <f>Заявка!C127</f>
        <v>0</v>
      </c>
      <c r="I27" s="488"/>
      <c r="J27" s="489">
        <v>0.2</v>
      </c>
      <c r="K27" s="345">
        <f>I27-(I27*J27)</f>
        <v>0</v>
      </c>
      <c r="L27" s="327"/>
    </row>
    <row r="28" spans="1:12" ht="59.25" customHeight="1">
      <c r="A28" s="869"/>
      <c r="B28" s="870"/>
      <c r="C28" s="871"/>
      <c r="D28" s="838">
        <f>Заявка!E125</f>
        <v>0</v>
      </c>
      <c r="E28" s="838"/>
      <c r="F28" s="838"/>
      <c r="G28" s="838"/>
      <c r="H28" s="355">
        <f>Заявка!E127</f>
        <v>0</v>
      </c>
      <c r="I28" s="488"/>
      <c r="J28" s="489">
        <v>0.25</v>
      </c>
      <c r="K28" s="345">
        <f>I28-(I28*J28)</f>
        <v>0</v>
      </c>
      <c r="L28" s="327"/>
    </row>
    <row r="29" spans="1:12" ht="59.25" customHeight="1">
      <c r="A29" s="869"/>
      <c r="B29" s="870"/>
      <c r="C29" s="871"/>
      <c r="D29" s="838">
        <f>Заявка!G125</f>
        <v>0</v>
      </c>
      <c r="E29" s="838"/>
      <c r="F29" s="838"/>
      <c r="G29" s="838"/>
      <c r="H29" s="355">
        <f>Заявка!G127</f>
        <v>0</v>
      </c>
      <c r="I29" s="488"/>
      <c r="J29" s="489"/>
      <c r="K29" s="345">
        <f>I29-(I29*J29)</f>
        <v>0</v>
      </c>
      <c r="L29" s="327"/>
    </row>
    <row r="30" spans="1:12" ht="59.25" customHeight="1">
      <c r="A30" s="872"/>
      <c r="B30" s="873"/>
      <c r="C30" s="874"/>
      <c r="D30" s="838">
        <f>Заявка!I125</f>
        <v>0</v>
      </c>
      <c r="E30" s="838"/>
      <c r="F30" s="838"/>
      <c r="G30" s="838"/>
      <c r="H30" s="355">
        <f>Заявка!I127</f>
        <v>0</v>
      </c>
      <c r="I30" s="488"/>
      <c r="J30" s="489"/>
      <c r="K30" s="345">
        <f>I30-(I30*J30)</f>
        <v>0</v>
      </c>
      <c r="L30" s="327"/>
    </row>
    <row r="31" spans="1:12" ht="13.5" thickBot="1">
      <c r="A31" s="830" t="s">
        <v>806</v>
      </c>
      <c r="B31" s="831"/>
      <c r="C31" s="831"/>
      <c r="D31" s="831">
        <f>H26+H27+H28+H29+H30</f>
        <v>0</v>
      </c>
      <c r="E31" s="831"/>
      <c r="F31" s="831"/>
      <c r="G31" s="831"/>
      <c r="H31" s="831"/>
      <c r="I31" s="888">
        <f>I26+I27+I28+I29+I30</f>
        <v>104000</v>
      </c>
      <c r="J31" s="888"/>
      <c r="K31" s="364">
        <f>K26+K27+K28+K29+K30</f>
        <v>62400</v>
      </c>
      <c r="L31" s="327"/>
    </row>
    <row r="32" spans="1:12" ht="13.5" thickTop="1">
      <c r="A32" s="857" t="s">
        <v>841</v>
      </c>
      <c r="B32" s="858"/>
      <c r="C32" s="858"/>
      <c r="D32" s="906" t="s">
        <v>881</v>
      </c>
      <c r="E32" s="906"/>
      <c r="F32" s="906"/>
      <c r="G32" s="906"/>
      <c r="H32" s="906"/>
      <c r="I32" s="878"/>
      <c r="J32" s="878"/>
      <c r="K32" s="907"/>
      <c r="L32" s="327"/>
    </row>
    <row r="33" spans="1:12" ht="12.75">
      <c r="A33" s="845" t="s">
        <v>812</v>
      </c>
      <c r="B33" s="846"/>
      <c r="C33" s="846"/>
      <c r="D33" s="908">
        <v>42760</v>
      </c>
      <c r="E33" s="768"/>
      <c r="F33" s="768"/>
      <c r="G33" s="768"/>
      <c r="H33" s="768"/>
      <c r="I33" s="909"/>
      <c r="J33" s="909"/>
      <c r="K33" s="910"/>
      <c r="L33" s="327"/>
    </row>
    <row r="34" spans="1:12" ht="12.75">
      <c r="A34" s="845" t="s">
        <v>813</v>
      </c>
      <c r="B34" s="846"/>
      <c r="C34" s="846"/>
      <c r="D34" s="908">
        <v>44585</v>
      </c>
      <c r="E34" s="768"/>
      <c r="F34" s="768"/>
      <c r="G34" s="768"/>
      <c r="H34" s="768"/>
      <c r="I34" s="909"/>
      <c r="J34" s="909"/>
      <c r="K34" s="910"/>
      <c r="L34" s="327"/>
    </row>
    <row r="35" spans="1:12" ht="12.75">
      <c r="A35" s="845" t="s">
        <v>811</v>
      </c>
      <c r="B35" s="846"/>
      <c r="C35" s="846"/>
      <c r="D35" s="908">
        <v>42790</v>
      </c>
      <c r="E35" s="768"/>
      <c r="F35" s="768"/>
      <c r="G35" s="768"/>
      <c r="H35" s="768"/>
      <c r="I35" s="909"/>
      <c r="J35" s="909"/>
      <c r="K35" s="910"/>
      <c r="L35" s="327"/>
    </row>
    <row r="36" spans="1:12" ht="13.5" thickBot="1">
      <c r="A36" s="859" t="s">
        <v>809</v>
      </c>
      <c r="B36" s="860"/>
      <c r="C36" s="860"/>
      <c r="D36" s="911" t="s">
        <v>821</v>
      </c>
      <c r="E36" s="911"/>
      <c r="F36" s="911"/>
      <c r="G36" s="911"/>
      <c r="H36" s="911"/>
      <c r="I36" s="912"/>
      <c r="J36" s="912"/>
      <c r="K36" s="913"/>
      <c r="L36" s="327"/>
    </row>
    <row r="37" spans="1:12" ht="13.5" thickTop="1">
      <c r="A37" s="875" t="s">
        <v>842</v>
      </c>
      <c r="B37" s="876"/>
      <c r="C37" s="877"/>
      <c r="D37" s="878">
        <v>1</v>
      </c>
      <c r="E37" s="879"/>
      <c r="F37" s="879"/>
      <c r="G37" s="879"/>
      <c r="H37" s="879"/>
      <c r="I37" s="879"/>
      <c r="J37" s="879"/>
      <c r="K37" s="880"/>
      <c r="L37" s="327"/>
    </row>
    <row r="38" spans="1:12" ht="12.75">
      <c r="A38" s="881" t="s">
        <v>843</v>
      </c>
      <c r="B38" s="882"/>
      <c r="C38" s="883"/>
      <c r="D38" s="853">
        <v>42760</v>
      </c>
      <c r="E38" s="854"/>
      <c r="F38" s="854"/>
      <c r="G38" s="854"/>
      <c r="H38" s="854"/>
      <c r="I38" s="854"/>
      <c r="J38" s="854"/>
      <c r="K38" s="855"/>
      <c r="L38" s="327"/>
    </row>
    <row r="39" spans="1:12" ht="12.75">
      <c r="A39" s="845" t="s">
        <v>813</v>
      </c>
      <c r="B39" s="846"/>
      <c r="C39" s="846"/>
      <c r="D39" s="853">
        <v>44585</v>
      </c>
      <c r="E39" s="854"/>
      <c r="F39" s="854"/>
      <c r="G39" s="854"/>
      <c r="H39" s="854"/>
      <c r="I39" s="854"/>
      <c r="J39" s="854"/>
      <c r="K39" s="855"/>
      <c r="L39" s="327"/>
    </row>
    <row r="40" spans="1:12" ht="13.5" thickBot="1">
      <c r="A40" s="863" t="s">
        <v>837</v>
      </c>
      <c r="B40" s="864"/>
      <c r="C40" s="865"/>
      <c r="D40" s="849">
        <v>0.25</v>
      </c>
      <c r="E40" s="850"/>
      <c r="F40" s="850"/>
      <c r="G40" s="850"/>
      <c r="H40" s="850"/>
      <c r="I40" s="850"/>
      <c r="J40" s="850"/>
      <c r="K40" s="851"/>
      <c r="L40" s="327"/>
    </row>
    <row r="41" spans="1:12" ht="33" customHeight="1" thickBot="1" thickTop="1">
      <c r="A41" s="861" t="s">
        <v>810</v>
      </c>
      <c r="B41" s="862"/>
      <c r="C41" s="862"/>
      <c r="D41" s="884" t="s">
        <v>844</v>
      </c>
      <c r="E41" s="884"/>
      <c r="F41" s="884"/>
      <c r="G41" s="884"/>
      <c r="H41" s="884"/>
      <c r="I41" s="885"/>
      <c r="J41" s="885"/>
      <c r="K41" s="886"/>
      <c r="L41" s="327"/>
    </row>
    <row r="42" spans="1:12" ht="21" thickTop="1">
      <c r="A42" s="852" t="s">
        <v>817</v>
      </c>
      <c r="B42" s="852"/>
      <c r="C42" s="852"/>
      <c r="D42" s="852"/>
      <c r="E42" s="852"/>
      <c r="F42" s="852"/>
      <c r="G42" s="852"/>
      <c r="H42" s="852"/>
      <c r="I42" s="852"/>
      <c r="J42" s="852"/>
      <c r="K42" s="852"/>
      <c r="L42" s="327"/>
    </row>
    <row r="43" spans="1:12" ht="12.75">
      <c r="A43" s="887" t="s">
        <v>814</v>
      </c>
      <c r="B43" s="887"/>
      <c r="C43" s="887"/>
      <c r="D43" s="887"/>
      <c r="E43" s="887"/>
      <c r="F43" s="887"/>
      <c r="G43" s="887"/>
      <c r="H43" s="887"/>
      <c r="I43" s="887"/>
      <c r="J43" s="887"/>
      <c r="K43" s="887"/>
      <c r="L43" s="328"/>
    </row>
    <row r="44" spans="1:12" ht="12.75">
      <c r="A44" s="829" t="s">
        <v>815</v>
      </c>
      <c r="B44" s="829"/>
      <c r="C44" s="829"/>
      <c r="D44" s="829" t="s">
        <v>816</v>
      </c>
      <c r="E44" s="829"/>
      <c r="F44" s="829"/>
      <c r="G44" s="829"/>
      <c r="H44" s="829"/>
      <c r="I44" s="829"/>
      <c r="J44" s="829"/>
      <c r="K44" s="829"/>
      <c r="L44" s="328"/>
    </row>
    <row r="45" spans="1:12" ht="12.75">
      <c r="A45" s="768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484"/>
    </row>
    <row r="46" spans="1:12" ht="12.75" hidden="1">
      <c r="A46" s="856"/>
      <c r="B46" s="856"/>
      <c r="C46" s="856"/>
      <c r="D46" s="856"/>
      <c r="E46" s="856"/>
      <c r="F46" s="856"/>
      <c r="G46" s="856"/>
      <c r="H46" s="856"/>
      <c r="I46" s="856"/>
      <c r="J46" s="856"/>
      <c r="K46" s="856"/>
      <c r="L46" s="856"/>
    </row>
    <row r="47" spans="1:12" ht="12.75">
      <c r="A47" s="485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</row>
  </sheetData>
  <sheetProtection password="CC71" sheet="1"/>
  <mergeCells count="85">
    <mergeCell ref="A24:C24"/>
    <mergeCell ref="D24:K24"/>
    <mergeCell ref="A1:K1"/>
    <mergeCell ref="D32:K32"/>
    <mergeCell ref="D35:K35"/>
    <mergeCell ref="D36:K36"/>
    <mergeCell ref="A33:C33"/>
    <mergeCell ref="D33:K33"/>
    <mergeCell ref="A34:C34"/>
    <mergeCell ref="D34:K34"/>
    <mergeCell ref="D17:K17"/>
    <mergeCell ref="D4:K4"/>
    <mergeCell ref="D5:K5"/>
    <mergeCell ref="D6:K6"/>
    <mergeCell ref="D7:K7"/>
    <mergeCell ref="D10:K10"/>
    <mergeCell ref="D11:K11"/>
    <mergeCell ref="D21:H21"/>
    <mergeCell ref="D22:H22"/>
    <mergeCell ref="A18:H18"/>
    <mergeCell ref="D19:K19"/>
    <mergeCell ref="D20:K20"/>
    <mergeCell ref="A20:C20"/>
    <mergeCell ref="A21:C21"/>
    <mergeCell ref="A22:C22"/>
    <mergeCell ref="I21:K21"/>
    <mergeCell ref="I22:K22"/>
    <mergeCell ref="D46:L46"/>
    <mergeCell ref="A12:C13"/>
    <mergeCell ref="A15:C16"/>
    <mergeCell ref="A14:C14"/>
    <mergeCell ref="D41:K41"/>
    <mergeCell ref="A43:K43"/>
    <mergeCell ref="I31:J31"/>
    <mergeCell ref="D14:K14"/>
    <mergeCell ref="D13:K13"/>
    <mergeCell ref="D44:K44"/>
    <mergeCell ref="A25:C30"/>
    <mergeCell ref="D25:G25"/>
    <mergeCell ref="D26:G26"/>
    <mergeCell ref="A37:C37"/>
    <mergeCell ref="D37:K37"/>
    <mergeCell ref="A38:C38"/>
    <mergeCell ref="D38:K38"/>
    <mergeCell ref="D30:G30"/>
    <mergeCell ref="A42:K42"/>
    <mergeCell ref="D39:K39"/>
    <mergeCell ref="A23:C23"/>
    <mergeCell ref="A46:C46"/>
    <mergeCell ref="A31:C31"/>
    <mergeCell ref="A32:C32"/>
    <mergeCell ref="A35:C35"/>
    <mergeCell ref="A36:C36"/>
    <mergeCell ref="A41:C41"/>
    <mergeCell ref="A40:C40"/>
    <mergeCell ref="A44:C44"/>
    <mergeCell ref="A39:C39"/>
    <mergeCell ref="A45:C45"/>
    <mergeCell ref="A17:C17"/>
    <mergeCell ref="A19:C19"/>
    <mergeCell ref="D40:K40"/>
    <mergeCell ref="D31:H31"/>
    <mergeCell ref="D27:G27"/>
    <mergeCell ref="D28:G28"/>
    <mergeCell ref="D29:G29"/>
    <mergeCell ref="I18:K18"/>
    <mergeCell ref="A2:C2"/>
    <mergeCell ref="A3:C3"/>
    <mergeCell ref="A4:C4"/>
    <mergeCell ref="A5:C5"/>
    <mergeCell ref="A6:C6"/>
    <mergeCell ref="D8:K8"/>
    <mergeCell ref="D12:K12"/>
    <mergeCell ref="D15:K15"/>
    <mergeCell ref="D16:K16"/>
    <mergeCell ref="D23:K23"/>
    <mergeCell ref="D2:K2"/>
    <mergeCell ref="D3:K3"/>
    <mergeCell ref="D45:K45"/>
    <mergeCell ref="A9:C9"/>
    <mergeCell ref="D9:K9"/>
    <mergeCell ref="A7:C7"/>
    <mergeCell ref="A8:C8"/>
    <mergeCell ref="A10:C10"/>
    <mergeCell ref="A11:C11"/>
  </mergeCells>
  <dataValidations count="1">
    <dataValidation type="list" allowBlank="1" showInputMessage="1" showErrorMessage="1" sqref="D9:K9">
      <formula1>$L$2:$L$7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21"/>
  <sheetViews>
    <sheetView zoomScalePageLayoutView="0" workbookViewId="0" topLeftCell="D1">
      <selection activeCell="K9" sqref="K9"/>
    </sheetView>
  </sheetViews>
  <sheetFormatPr defaultColWidth="9.00390625" defaultRowHeight="12.75"/>
  <cols>
    <col min="1" max="1" width="9.125" style="342" customWidth="1"/>
    <col min="2" max="2" width="18.25390625" style="342" customWidth="1"/>
    <col min="3" max="3" width="17.75390625" style="342" customWidth="1"/>
    <col min="4" max="4" width="9.125" style="342" customWidth="1"/>
    <col min="5" max="5" width="14.625" style="342" customWidth="1"/>
    <col min="6" max="6" width="10.75390625" style="342" customWidth="1"/>
    <col min="7" max="7" width="10.375" style="342" customWidth="1"/>
    <col min="8" max="9" width="9.125" style="342" customWidth="1"/>
    <col min="10" max="10" width="12.00390625" style="342" customWidth="1"/>
    <col min="11" max="12" width="9.125" style="342" customWidth="1"/>
    <col min="13" max="13" width="11.00390625" style="342" customWidth="1"/>
    <col min="14" max="14" width="17.25390625" style="342" customWidth="1"/>
    <col min="15" max="15" width="10.875" style="342" customWidth="1"/>
    <col min="16" max="16" width="10.00390625" style="342" customWidth="1"/>
    <col min="17" max="17" width="10.25390625" style="342" customWidth="1"/>
    <col min="18" max="18" width="9.125" style="342" customWidth="1"/>
    <col min="19" max="19" width="22.00390625" style="342" customWidth="1"/>
    <col min="20" max="20" width="13.125" style="342" customWidth="1"/>
    <col min="21" max="16384" width="9.125" style="342" customWidth="1"/>
  </cols>
  <sheetData>
    <row r="2" spans="1:20" ht="105" customHeight="1">
      <c r="A2" s="921" t="s">
        <v>822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</row>
    <row r="4" spans="1:20" ht="15">
      <c r="A4" s="914" t="s">
        <v>823</v>
      </c>
      <c r="B4" s="915" t="s">
        <v>854</v>
      </c>
      <c r="C4" s="914" t="s">
        <v>824</v>
      </c>
      <c r="D4" s="914" t="s">
        <v>738</v>
      </c>
      <c r="E4" s="914" t="s">
        <v>825</v>
      </c>
      <c r="F4" s="914" t="s">
        <v>826</v>
      </c>
      <c r="G4" s="914" t="s">
        <v>827</v>
      </c>
      <c r="H4" s="918" t="s">
        <v>828</v>
      </c>
      <c r="I4" s="919"/>
      <c r="J4" s="919"/>
      <c r="K4" s="919"/>
      <c r="L4" s="919"/>
      <c r="M4" s="920"/>
      <c r="N4" s="918" t="s">
        <v>829</v>
      </c>
      <c r="O4" s="919"/>
      <c r="P4" s="919"/>
      <c r="Q4" s="919"/>
      <c r="R4" s="919"/>
      <c r="S4" s="920"/>
      <c r="T4" s="914" t="s">
        <v>830</v>
      </c>
    </row>
    <row r="5" spans="1:20" ht="15">
      <c r="A5" s="914"/>
      <c r="B5" s="916"/>
      <c r="C5" s="914"/>
      <c r="D5" s="914"/>
      <c r="E5" s="914"/>
      <c r="F5" s="914"/>
      <c r="G5" s="914"/>
      <c r="H5" s="914" t="s">
        <v>831</v>
      </c>
      <c r="I5" s="914"/>
      <c r="J5" s="914" t="s">
        <v>832</v>
      </c>
      <c r="K5" s="914" t="s">
        <v>833</v>
      </c>
      <c r="L5" s="914" t="s">
        <v>834</v>
      </c>
      <c r="M5" s="915" t="s">
        <v>835</v>
      </c>
      <c r="N5" s="915" t="s">
        <v>882</v>
      </c>
      <c r="O5" s="915" t="s">
        <v>825</v>
      </c>
      <c r="P5" s="915" t="s">
        <v>826</v>
      </c>
      <c r="Q5" s="915" t="s">
        <v>827</v>
      </c>
      <c r="R5" s="915" t="s">
        <v>837</v>
      </c>
      <c r="S5" s="915" t="s">
        <v>838</v>
      </c>
      <c r="T5" s="914"/>
    </row>
    <row r="6" spans="1:20" ht="30">
      <c r="A6" s="914"/>
      <c r="B6" s="917"/>
      <c r="C6" s="914"/>
      <c r="D6" s="914"/>
      <c r="E6" s="914"/>
      <c r="F6" s="914"/>
      <c r="G6" s="914"/>
      <c r="H6" s="362" t="s">
        <v>839</v>
      </c>
      <c r="I6" s="362" t="s">
        <v>840</v>
      </c>
      <c r="J6" s="914"/>
      <c r="K6" s="914"/>
      <c r="L6" s="914"/>
      <c r="M6" s="917"/>
      <c r="N6" s="917"/>
      <c r="O6" s="917"/>
      <c r="P6" s="917"/>
      <c r="Q6" s="917"/>
      <c r="R6" s="917"/>
      <c r="S6" s="917"/>
      <c r="T6" s="914"/>
    </row>
    <row r="7" spans="1:20" ht="141.75" customHeight="1">
      <c r="A7" s="355">
        <v>1</v>
      </c>
      <c r="B7" s="355" t="str">
        <f>'Карточка клиента'!D9</f>
        <v>Минская обл.</v>
      </c>
      <c r="C7" s="355">
        <f>Заявка!A19</f>
        <v>0</v>
      </c>
      <c r="D7" s="355">
        <f>Заявка!G103</f>
        <v>0</v>
      </c>
      <c r="E7" s="355" t="str">
        <f>'Карточка клиента'!D32</f>
        <v>05-06/36/2017</v>
      </c>
      <c r="F7" s="347">
        <f>'Карточка клиента'!D33</f>
        <v>42760</v>
      </c>
      <c r="G7" s="355">
        <f>'Карточка клиента'!I21</f>
        <v>74000</v>
      </c>
      <c r="H7" s="354"/>
      <c r="I7" s="354"/>
      <c r="J7" s="354"/>
      <c r="K7" s="354"/>
      <c r="L7" s="354"/>
      <c r="M7" s="354"/>
      <c r="N7" s="355">
        <f>'Карточка клиента'!K26</f>
        <v>62400</v>
      </c>
      <c r="O7" s="355">
        <f>'Карточка клиента'!D37</f>
        <v>1</v>
      </c>
      <c r="P7" s="347">
        <f>'Карточка клиента'!D38</f>
        <v>42760</v>
      </c>
      <c r="Q7" s="355">
        <f>'Карточка клиента'!I31</f>
        <v>104000</v>
      </c>
      <c r="R7" s="348">
        <f>'Карточка клиента'!D40</f>
        <v>0.25</v>
      </c>
      <c r="S7" s="355">
        <f>Q7-(Q7*R7)</f>
        <v>78000</v>
      </c>
      <c r="T7" s="355" t="str">
        <f>'Карточка клиента'!D41</f>
        <v>регистрация</v>
      </c>
    </row>
    <row r="8" ht="12.75">
      <c r="A8" s="342">
        <v>2</v>
      </c>
    </row>
    <row r="9" ht="12.75">
      <c r="A9" s="342">
        <v>3</v>
      </c>
    </row>
    <row r="10" ht="12.75">
      <c r="A10" s="342">
        <v>4</v>
      </c>
    </row>
    <row r="11" ht="12.75">
      <c r="A11" s="342">
        <v>5</v>
      </c>
    </row>
    <row r="12" ht="12.75">
      <c r="A12" s="342">
        <v>6</v>
      </c>
    </row>
    <row r="13" ht="12.75">
      <c r="A13" s="342">
        <v>7</v>
      </c>
    </row>
    <row r="14" ht="12.75">
      <c r="A14" s="342">
        <v>8</v>
      </c>
    </row>
    <row r="15" ht="12.75">
      <c r="A15" s="342">
        <v>9</v>
      </c>
    </row>
    <row r="16" ht="12.75">
      <c r="A16" s="342">
        <v>10</v>
      </c>
    </row>
    <row r="17" ht="12.75">
      <c r="A17" s="342">
        <v>11</v>
      </c>
    </row>
    <row r="18" ht="12.75">
      <c r="A18" s="342">
        <v>12</v>
      </c>
    </row>
    <row r="19" ht="12.75">
      <c r="A19" s="342">
        <v>13</v>
      </c>
    </row>
    <row r="20" ht="12.75">
      <c r="A20" s="342">
        <v>14</v>
      </c>
    </row>
    <row r="21" ht="12.75">
      <c r="A21" s="342">
        <v>15</v>
      </c>
    </row>
    <row r="22" ht="12.75">
      <c r="A22" s="342">
        <v>16</v>
      </c>
    </row>
    <row r="23" ht="12.75">
      <c r="A23" s="342">
        <v>17</v>
      </c>
    </row>
    <row r="24" ht="12.75">
      <c r="A24" s="342">
        <v>18</v>
      </c>
    </row>
    <row r="25" ht="12.75">
      <c r="A25" s="342">
        <v>19</v>
      </c>
    </row>
    <row r="26" ht="12.75">
      <c r="A26" s="342">
        <v>20</v>
      </c>
    </row>
    <row r="27" ht="12.75">
      <c r="A27" s="342">
        <v>21</v>
      </c>
    </row>
    <row r="28" ht="12.75">
      <c r="A28" s="342">
        <v>22</v>
      </c>
    </row>
    <row r="29" ht="12.75">
      <c r="A29" s="342">
        <v>23</v>
      </c>
    </row>
    <row r="30" ht="12.75">
      <c r="A30" s="342">
        <v>24</v>
      </c>
    </row>
    <row r="31" ht="12.75">
      <c r="A31" s="342">
        <v>25</v>
      </c>
    </row>
    <row r="32" ht="12.75">
      <c r="A32" s="342">
        <v>26</v>
      </c>
    </row>
    <row r="33" ht="12.75">
      <c r="A33" s="342">
        <v>27</v>
      </c>
    </row>
    <row r="34" ht="12.75">
      <c r="A34" s="342">
        <v>28</v>
      </c>
    </row>
    <row r="35" ht="12.75">
      <c r="A35" s="342">
        <v>29</v>
      </c>
    </row>
    <row r="36" ht="12.75">
      <c r="A36" s="342">
        <v>30</v>
      </c>
    </row>
    <row r="37" ht="12.75">
      <c r="A37" s="342">
        <v>31</v>
      </c>
    </row>
    <row r="38" ht="12.75">
      <c r="A38" s="342">
        <v>32</v>
      </c>
    </row>
    <row r="39" ht="12.75">
      <c r="A39" s="342">
        <v>33</v>
      </c>
    </row>
    <row r="40" ht="12.75">
      <c r="A40" s="342">
        <v>34</v>
      </c>
    </row>
    <row r="41" ht="12.75">
      <c r="A41" s="342">
        <v>35</v>
      </c>
    </row>
    <row r="42" ht="12.75">
      <c r="A42" s="342">
        <v>36</v>
      </c>
    </row>
    <row r="43" ht="12.75">
      <c r="A43" s="342">
        <v>37</v>
      </c>
    </row>
    <row r="44" ht="12.75">
      <c r="A44" s="342">
        <v>38</v>
      </c>
    </row>
    <row r="45" ht="12.75">
      <c r="A45" s="342">
        <v>39</v>
      </c>
    </row>
    <row r="46" ht="12.75">
      <c r="A46" s="342">
        <v>40</v>
      </c>
    </row>
    <row r="47" ht="12.75">
      <c r="A47" s="342">
        <v>41</v>
      </c>
    </row>
    <row r="48" ht="12.75">
      <c r="A48" s="342">
        <v>42</v>
      </c>
    </row>
    <row r="49" ht="12.75">
      <c r="A49" s="342">
        <v>43</v>
      </c>
    </row>
    <row r="50" ht="12.75">
      <c r="A50" s="342">
        <v>44</v>
      </c>
    </row>
    <row r="51" ht="12.75">
      <c r="A51" s="342">
        <v>45</v>
      </c>
    </row>
    <row r="52" ht="12.75">
      <c r="A52" s="342">
        <v>46</v>
      </c>
    </row>
    <row r="53" ht="12.75">
      <c r="A53" s="342">
        <v>47</v>
      </c>
    </row>
    <row r="54" ht="12.75">
      <c r="A54" s="342">
        <v>48</v>
      </c>
    </row>
    <row r="55" ht="12.75">
      <c r="A55" s="342">
        <v>49</v>
      </c>
    </row>
    <row r="56" ht="12.75">
      <c r="A56" s="342">
        <v>50</v>
      </c>
    </row>
    <row r="57" ht="12.75">
      <c r="A57" s="342">
        <v>51</v>
      </c>
    </row>
    <row r="58" ht="12.75">
      <c r="A58" s="342">
        <v>52</v>
      </c>
    </row>
    <row r="59" ht="12.75">
      <c r="A59" s="342">
        <v>53</v>
      </c>
    </row>
    <row r="60" ht="12.75">
      <c r="A60" s="342">
        <v>54</v>
      </c>
    </row>
    <row r="61" ht="12.75">
      <c r="A61" s="342">
        <v>55</v>
      </c>
    </row>
    <row r="62" ht="12.75">
      <c r="A62" s="342">
        <v>56</v>
      </c>
    </row>
    <row r="63" ht="12.75">
      <c r="A63" s="342">
        <v>57</v>
      </c>
    </row>
    <row r="64" ht="12.75">
      <c r="A64" s="342">
        <v>58</v>
      </c>
    </row>
    <row r="65" ht="12.75">
      <c r="A65" s="342">
        <v>59</v>
      </c>
    </row>
    <row r="66" ht="12.75">
      <c r="A66" s="342">
        <v>60</v>
      </c>
    </row>
    <row r="67" ht="12.75">
      <c r="A67" s="342">
        <v>61</v>
      </c>
    </row>
    <row r="68" ht="12.75">
      <c r="A68" s="342">
        <v>62</v>
      </c>
    </row>
    <row r="69" ht="12.75">
      <c r="A69" s="342">
        <v>63</v>
      </c>
    </row>
    <row r="70" ht="12.75">
      <c r="A70" s="342">
        <v>64</v>
      </c>
    </row>
    <row r="71" ht="12.75">
      <c r="A71" s="342">
        <v>65</v>
      </c>
    </row>
    <row r="72" ht="12.75">
      <c r="A72" s="342">
        <v>66</v>
      </c>
    </row>
    <row r="73" ht="12.75">
      <c r="A73" s="342">
        <v>67</v>
      </c>
    </row>
    <row r="74" ht="12.75">
      <c r="A74" s="342">
        <v>68</v>
      </c>
    </row>
    <row r="75" ht="12.75">
      <c r="A75" s="342">
        <v>69</v>
      </c>
    </row>
    <row r="76" ht="12.75">
      <c r="A76" s="342">
        <v>70</v>
      </c>
    </row>
    <row r="77" ht="12.75">
      <c r="A77" s="342">
        <v>71</v>
      </c>
    </row>
    <row r="78" ht="12.75">
      <c r="A78" s="342">
        <v>72</v>
      </c>
    </row>
    <row r="79" ht="12.75">
      <c r="A79" s="342">
        <v>73</v>
      </c>
    </row>
    <row r="80" ht="12.75">
      <c r="A80" s="342">
        <v>74</v>
      </c>
    </row>
    <row r="81" ht="12.75">
      <c r="A81" s="342">
        <v>75</v>
      </c>
    </row>
    <row r="82" ht="12.75">
      <c r="A82" s="342">
        <v>76</v>
      </c>
    </row>
    <row r="83" ht="12.75">
      <c r="A83" s="342">
        <v>77</v>
      </c>
    </row>
    <row r="84" ht="12.75">
      <c r="A84" s="342">
        <v>78</v>
      </c>
    </row>
    <row r="85" ht="12.75">
      <c r="A85" s="342">
        <v>79</v>
      </c>
    </row>
    <row r="86" ht="12.75">
      <c r="A86" s="342">
        <v>80</v>
      </c>
    </row>
    <row r="87" ht="12.75">
      <c r="A87" s="342">
        <v>81</v>
      </c>
    </row>
    <row r="88" ht="12.75">
      <c r="A88" s="342">
        <v>82</v>
      </c>
    </row>
    <row r="89" ht="12.75">
      <c r="A89" s="342">
        <v>83</v>
      </c>
    </row>
    <row r="90" ht="12.75">
      <c r="A90" s="342">
        <v>84</v>
      </c>
    </row>
    <row r="91" ht="12.75">
      <c r="A91" s="342">
        <v>85</v>
      </c>
    </row>
    <row r="92" ht="12.75">
      <c r="A92" s="342">
        <v>86</v>
      </c>
    </row>
    <row r="93" ht="12.75">
      <c r="A93" s="342">
        <v>87</v>
      </c>
    </row>
    <row r="94" ht="12.75">
      <c r="A94" s="342">
        <v>88</v>
      </c>
    </row>
    <row r="95" ht="12.75">
      <c r="A95" s="342">
        <v>89</v>
      </c>
    </row>
    <row r="96" ht="12.75">
      <c r="A96" s="342">
        <v>90</v>
      </c>
    </row>
    <row r="97" ht="12.75">
      <c r="A97" s="342">
        <v>91</v>
      </c>
    </row>
    <row r="98" ht="12.75">
      <c r="A98" s="342">
        <v>92</v>
      </c>
    </row>
    <row r="99" ht="12.75">
      <c r="A99" s="342">
        <v>93</v>
      </c>
    </row>
    <row r="100" ht="12.75">
      <c r="A100" s="342">
        <v>94</v>
      </c>
    </row>
    <row r="101" ht="12.75">
      <c r="A101" s="342">
        <v>95</v>
      </c>
    </row>
    <row r="102" ht="12.75">
      <c r="A102" s="342">
        <v>96</v>
      </c>
    </row>
    <row r="103" ht="12.75">
      <c r="A103" s="342">
        <v>97</v>
      </c>
    </row>
    <row r="104" ht="12.75">
      <c r="A104" s="342">
        <v>98</v>
      </c>
    </row>
    <row r="105" ht="12.75">
      <c r="A105" s="342">
        <v>99</v>
      </c>
    </row>
    <row r="106" ht="12.75">
      <c r="A106" s="342">
        <v>100</v>
      </c>
    </row>
    <row r="107" ht="12.75">
      <c r="A107" s="342">
        <v>101</v>
      </c>
    </row>
    <row r="108" ht="12.75">
      <c r="A108" s="342">
        <v>102</v>
      </c>
    </row>
    <row r="109" ht="12.75">
      <c r="A109" s="342">
        <v>103</v>
      </c>
    </row>
    <row r="110" ht="12.75">
      <c r="A110" s="342">
        <v>104</v>
      </c>
    </row>
    <row r="111" ht="12.75">
      <c r="A111" s="342">
        <v>105</v>
      </c>
    </row>
    <row r="112" ht="12.75">
      <c r="A112" s="342">
        <v>106</v>
      </c>
    </row>
    <row r="113" ht="12.75">
      <c r="A113" s="342">
        <v>107</v>
      </c>
    </row>
    <row r="114" ht="12.75">
      <c r="A114" s="342">
        <v>108</v>
      </c>
    </row>
    <row r="115" ht="12.75">
      <c r="A115" s="342">
        <v>109</v>
      </c>
    </row>
    <row r="116" ht="12.75">
      <c r="A116" s="342">
        <v>110</v>
      </c>
    </row>
    <row r="117" ht="12.75">
      <c r="A117" s="342">
        <v>111</v>
      </c>
    </row>
    <row r="118" ht="12.75">
      <c r="A118" s="342">
        <v>112</v>
      </c>
    </row>
    <row r="119" ht="12.75">
      <c r="A119" s="342">
        <v>113</v>
      </c>
    </row>
    <row r="120" ht="12.75">
      <c r="A120" s="342">
        <v>114</v>
      </c>
    </row>
    <row r="121" ht="12.75">
      <c r="A121" s="342">
        <v>115</v>
      </c>
    </row>
  </sheetData>
  <sheetProtection password="CC71" sheet="1"/>
  <mergeCells count="22">
    <mergeCell ref="A2:T2"/>
    <mergeCell ref="G4:G6"/>
    <mergeCell ref="T4:T6"/>
    <mergeCell ref="N5:N6"/>
    <mergeCell ref="O5:O6"/>
    <mergeCell ref="P5:P6"/>
    <mergeCell ref="H5:I5"/>
    <mergeCell ref="J5:J6"/>
    <mergeCell ref="K5:K6"/>
    <mergeCell ref="L5:L6"/>
    <mergeCell ref="Q5:Q6"/>
    <mergeCell ref="H4:M4"/>
    <mergeCell ref="M5:M6"/>
    <mergeCell ref="R5:R6"/>
    <mergeCell ref="S5:S6"/>
    <mergeCell ref="N4:S4"/>
    <mergeCell ref="A4:A6"/>
    <mergeCell ref="C4:C6"/>
    <mergeCell ref="D4:D6"/>
    <mergeCell ref="E4:E6"/>
    <mergeCell ref="F4:F6"/>
    <mergeCell ref="B4: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47"/>
  <sheetViews>
    <sheetView zoomScalePageLayoutView="0" workbookViewId="0" topLeftCell="A1">
      <selection activeCell="K17" sqref="K17"/>
    </sheetView>
  </sheetViews>
  <sheetFormatPr defaultColWidth="9.00390625" defaultRowHeight="12.75"/>
  <sheetData>
    <row r="1" spans="1:15" ht="19.5">
      <c r="A1" s="329" t="s">
        <v>765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8.75">
      <c r="A2" s="330" t="s">
        <v>766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ht="18.75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ht="15.75">
      <c r="A4" s="332" t="s">
        <v>767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6" spans="1:10" ht="12.75">
      <c r="A6" s="954" t="s">
        <v>768</v>
      </c>
      <c r="B6" s="955"/>
      <c r="C6" s="955"/>
      <c r="D6" s="955"/>
      <c r="E6" s="955"/>
      <c r="F6" s="955"/>
      <c r="G6" s="955"/>
      <c r="H6" s="955"/>
      <c r="I6" s="955"/>
      <c r="J6" s="956"/>
    </row>
    <row r="7" spans="1:10" ht="12.75">
      <c r="A7" s="957"/>
      <c r="B7" s="958"/>
      <c r="C7" s="958"/>
      <c r="D7" s="958"/>
      <c r="E7" s="958"/>
      <c r="F7" s="958"/>
      <c r="G7" s="958"/>
      <c r="H7" s="958"/>
      <c r="I7" s="958"/>
      <c r="J7" s="959"/>
    </row>
    <row r="8" spans="1:10" ht="12.75">
      <c r="A8" s="957"/>
      <c r="B8" s="958"/>
      <c r="C8" s="958"/>
      <c r="D8" s="958"/>
      <c r="E8" s="958"/>
      <c r="F8" s="958"/>
      <c r="G8" s="958"/>
      <c r="H8" s="958"/>
      <c r="I8" s="958"/>
      <c r="J8" s="959"/>
    </row>
    <row r="9" spans="1:10" ht="12.75">
      <c r="A9" s="957"/>
      <c r="B9" s="958"/>
      <c r="C9" s="958"/>
      <c r="D9" s="958"/>
      <c r="E9" s="958"/>
      <c r="F9" s="958"/>
      <c r="G9" s="958"/>
      <c r="H9" s="958"/>
      <c r="I9" s="958"/>
      <c r="J9" s="959"/>
    </row>
    <row r="10" spans="1:10" ht="12.75">
      <c r="A10" s="957"/>
      <c r="B10" s="958"/>
      <c r="C10" s="958"/>
      <c r="D10" s="958"/>
      <c r="E10" s="958"/>
      <c r="F10" s="958"/>
      <c r="G10" s="958"/>
      <c r="H10" s="958"/>
      <c r="I10" s="958"/>
      <c r="J10" s="959"/>
    </row>
    <row r="11" spans="1:10" ht="12.75">
      <c r="A11" s="957"/>
      <c r="B11" s="958"/>
      <c r="C11" s="958"/>
      <c r="D11" s="958"/>
      <c r="E11" s="958"/>
      <c r="F11" s="958"/>
      <c r="G11" s="958"/>
      <c r="H11" s="958"/>
      <c r="I11" s="958"/>
      <c r="J11" s="959"/>
    </row>
    <row r="12" spans="1:10" ht="12.75">
      <c r="A12" s="957"/>
      <c r="B12" s="958"/>
      <c r="C12" s="958"/>
      <c r="D12" s="958"/>
      <c r="E12" s="958"/>
      <c r="F12" s="958"/>
      <c r="G12" s="958"/>
      <c r="H12" s="958"/>
      <c r="I12" s="958"/>
      <c r="J12" s="959"/>
    </row>
    <row r="13" spans="1:10" ht="12.75">
      <c r="A13" s="957"/>
      <c r="B13" s="958"/>
      <c r="C13" s="958"/>
      <c r="D13" s="958"/>
      <c r="E13" s="958"/>
      <c r="F13" s="958"/>
      <c r="G13" s="958"/>
      <c r="H13" s="958"/>
      <c r="I13" s="958"/>
      <c r="J13" s="959"/>
    </row>
    <row r="14" spans="1:10" ht="12.75">
      <c r="A14" s="957"/>
      <c r="B14" s="958"/>
      <c r="C14" s="958"/>
      <c r="D14" s="958"/>
      <c r="E14" s="958"/>
      <c r="F14" s="958"/>
      <c r="G14" s="958"/>
      <c r="H14" s="958"/>
      <c r="I14" s="958"/>
      <c r="J14" s="959"/>
    </row>
    <row r="15" spans="1:10" ht="12.75">
      <c r="A15" s="957"/>
      <c r="B15" s="958"/>
      <c r="C15" s="958"/>
      <c r="D15" s="958"/>
      <c r="E15" s="958"/>
      <c r="F15" s="958"/>
      <c r="G15" s="958"/>
      <c r="H15" s="958"/>
      <c r="I15" s="958"/>
      <c r="J15" s="959"/>
    </row>
    <row r="16" spans="1:10" ht="96.75" customHeight="1">
      <c r="A16" s="957"/>
      <c r="B16" s="958"/>
      <c r="C16" s="958"/>
      <c r="D16" s="958"/>
      <c r="E16" s="958"/>
      <c r="F16" s="958"/>
      <c r="G16" s="958"/>
      <c r="H16" s="958"/>
      <c r="I16" s="958"/>
      <c r="J16" s="959"/>
    </row>
    <row r="17" spans="1:10" ht="70.5" customHeight="1">
      <c r="A17" s="957"/>
      <c r="B17" s="958"/>
      <c r="C17" s="958"/>
      <c r="D17" s="958"/>
      <c r="E17" s="958"/>
      <c r="F17" s="958"/>
      <c r="G17" s="958"/>
      <c r="H17" s="958"/>
      <c r="I17" s="958"/>
      <c r="J17" s="959"/>
    </row>
    <row r="18" spans="1:10" ht="165" customHeight="1">
      <c r="A18" s="960" t="s">
        <v>769</v>
      </c>
      <c r="B18" s="961"/>
      <c r="C18" s="961"/>
      <c r="D18" s="961"/>
      <c r="E18" s="961"/>
      <c r="F18" s="961"/>
      <c r="G18" s="961"/>
      <c r="H18" s="961"/>
      <c r="I18" s="961"/>
      <c r="J18" s="962"/>
    </row>
    <row r="19" spans="1:10" ht="230.25" customHeight="1">
      <c r="A19" s="963" t="s">
        <v>770</v>
      </c>
      <c r="B19" s="964"/>
      <c r="C19" s="964"/>
      <c r="D19" s="964"/>
      <c r="E19" s="964"/>
      <c r="F19" s="964"/>
      <c r="G19" s="964"/>
      <c r="H19" s="964"/>
      <c r="I19" s="964"/>
      <c r="J19" s="965"/>
    </row>
    <row r="21" spans="1:15" ht="15.75">
      <c r="A21" s="332" t="s">
        <v>771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5.75">
      <c r="A22" s="332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5:6" ht="12.75">
      <c r="E23" s="966" t="s">
        <v>772</v>
      </c>
      <c r="F23" s="966"/>
    </row>
    <row r="24" spans="1:6" ht="12.75">
      <c r="A24" s="952" t="s">
        <v>773</v>
      </c>
      <c r="B24" s="952"/>
      <c r="C24" s="952"/>
      <c r="D24" s="952"/>
      <c r="E24" s="953">
        <f>'баланс взаимосв.комп'!R22</f>
        <v>0</v>
      </c>
      <c r="F24" s="953"/>
    </row>
    <row r="25" spans="1:6" ht="12.75">
      <c r="A25" s="952" t="s">
        <v>774</v>
      </c>
      <c r="B25" s="952"/>
      <c r="C25" s="952"/>
      <c r="D25" s="952"/>
      <c r="E25" s="953">
        <f>'баланс взаимосв.комп'!R32+'баланс взаимосв.комп'!R18+'баланс взаимосв.комп'!R27</f>
        <v>0</v>
      </c>
      <c r="F25" s="953"/>
    </row>
    <row r="26" spans="1:6" ht="12.75" hidden="1">
      <c r="A26" s="927" t="s">
        <v>775</v>
      </c>
      <c r="B26" s="928"/>
      <c r="C26" s="928"/>
      <c r="D26" s="929"/>
      <c r="E26" s="925">
        <v>0</v>
      </c>
      <c r="F26" s="926"/>
    </row>
    <row r="27" spans="1:6" ht="12.75">
      <c r="A27" s="952" t="s">
        <v>776</v>
      </c>
      <c r="B27" s="952"/>
      <c r="C27" s="952"/>
      <c r="D27" s="952"/>
      <c r="E27" s="953">
        <f>'баланс взаимосв.комп'!R33+'баланс взаимосв.комп'!R16</f>
        <v>0</v>
      </c>
      <c r="F27" s="953"/>
    </row>
    <row r="28" spans="1:6" ht="12.75" hidden="1">
      <c r="A28" s="927" t="s">
        <v>777</v>
      </c>
      <c r="B28" s="928"/>
      <c r="C28" s="928"/>
      <c r="D28" s="929"/>
      <c r="E28" s="925">
        <v>0</v>
      </c>
      <c r="F28" s="926"/>
    </row>
    <row r="29" spans="1:6" ht="12.75">
      <c r="A29" s="952" t="s">
        <v>778</v>
      </c>
      <c r="B29" s="952"/>
      <c r="C29" s="952"/>
      <c r="D29" s="952"/>
      <c r="E29" s="953">
        <f>'баланс взаимосв.комп'!R34</f>
        <v>0</v>
      </c>
      <c r="F29" s="953"/>
    </row>
    <row r="30" spans="1:6" ht="12.75" hidden="1">
      <c r="A30" s="927" t="s">
        <v>779</v>
      </c>
      <c r="B30" s="928"/>
      <c r="C30" s="928"/>
      <c r="D30" s="929"/>
      <c r="E30" s="925">
        <v>0</v>
      </c>
      <c r="F30" s="926"/>
    </row>
    <row r="31" spans="1:7" ht="12.75">
      <c r="A31" s="952" t="s">
        <v>780</v>
      </c>
      <c r="B31" s="952"/>
      <c r="C31" s="952"/>
      <c r="D31" s="952"/>
      <c r="E31" s="953">
        <f>'баланс взаимосв.комп'!R53+'баланс взаимосв.комп'!R54+'баланс взаимосв.комп'!R61+'баланс взаимосв.комп'!R62+'баланс взаимосв.комп'!R63</f>
        <v>0</v>
      </c>
      <c r="F31" s="953"/>
      <c r="G31" s="333" t="s">
        <v>781</v>
      </c>
    </row>
    <row r="32" spans="1:6" ht="12.75" hidden="1">
      <c r="A32" s="952" t="s">
        <v>782</v>
      </c>
      <c r="B32" s="952"/>
      <c r="C32" s="952"/>
      <c r="D32" s="952"/>
      <c r="E32" s="953"/>
      <c r="F32" s="953"/>
    </row>
    <row r="33" spans="1:15" ht="12.75" hidden="1">
      <c r="A33" s="952" t="s">
        <v>783</v>
      </c>
      <c r="B33" s="952"/>
      <c r="C33" s="952"/>
      <c r="D33" s="952"/>
      <c r="E33" s="953">
        <v>0</v>
      </c>
      <c r="F33" s="953"/>
      <c r="H33" s="943" t="s">
        <v>784</v>
      </c>
      <c r="I33" s="944"/>
      <c r="J33" s="944"/>
      <c r="K33" s="944"/>
      <c r="L33" s="944"/>
      <c r="M33" s="944"/>
      <c r="N33" s="944"/>
      <c r="O33" s="945"/>
    </row>
    <row r="34" spans="1:15" ht="12.75" hidden="1">
      <c r="A34" s="952" t="s">
        <v>785</v>
      </c>
      <c r="B34" s="952"/>
      <c r="C34" s="952"/>
      <c r="D34" s="952"/>
      <c r="E34" s="953">
        <v>0</v>
      </c>
      <c r="F34" s="953"/>
      <c r="H34" s="946"/>
      <c r="I34" s="947"/>
      <c r="J34" s="947"/>
      <c r="K34" s="947"/>
      <c r="L34" s="947"/>
      <c r="M34" s="947"/>
      <c r="N34" s="947"/>
      <c r="O34" s="948"/>
    </row>
    <row r="35" spans="1:15" ht="12.75" hidden="1">
      <c r="A35" s="952" t="s">
        <v>786</v>
      </c>
      <c r="B35" s="952"/>
      <c r="C35" s="952"/>
      <c r="D35" s="952"/>
      <c r="E35" s="953">
        <v>0</v>
      </c>
      <c r="F35" s="953"/>
      <c r="H35" s="946"/>
      <c r="I35" s="947"/>
      <c r="J35" s="947"/>
      <c r="K35" s="947"/>
      <c r="L35" s="947"/>
      <c r="M35" s="947"/>
      <c r="N35" s="947"/>
      <c r="O35" s="948"/>
    </row>
    <row r="36" spans="1:15" ht="12.75">
      <c r="A36" s="952" t="s">
        <v>787</v>
      </c>
      <c r="B36" s="952"/>
      <c r="C36" s="952"/>
      <c r="D36" s="952"/>
      <c r="E36" s="953">
        <f>'баланс взаимосв.комп'!R9</f>
        <v>0</v>
      </c>
      <c r="F36" s="953"/>
      <c r="H36" s="949"/>
      <c r="I36" s="950"/>
      <c r="J36" s="950"/>
      <c r="K36" s="950"/>
      <c r="L36" s="950"/>
      <c r="M36" s="950"/>
      <c r="N36" s="950"/>
      <c r="O36" s="951"/>
    </row>
    <row r="37" spans="1:6" ht="12.75">
      <c r="A37" s="334"/>
      <c r="B37" s="334"/>
      <c r="C37" s="334"/>
      <c r="D37" s="334"/>
      <c r="E37" s="335"/>
      <c r="F37" s="335"/>
    </row>
    <row r="38" spans="1:6" ht="12.75">
      <c r="A38" s="935" t="s">
        <v>788</v>
      </c>
      <c r="B38" s="762"/>
      <c r="C38" s="334"/>
      <c r="D38" s="334"/>
      <c r="E38" s="335"/>
      <c r="F38" s="335"/>
    </row>
    <row r="39" spans="1:6" ht="12.75">
      <c r="A39" s="936"/>
      <c r="B39" s="762"/>
      <c r="C39" s="334"/>
      <c r="D39" s="334"/>
      <c r="E39" s="335"/>
      <c r="F39" s="335"/>
    </row>
    <row r="41" spans="1:15" ht="12.75">
      <c r="A41" s="336" t="s">
        <v>789</v>
      </c>
      <c r="B41" s="937" t="s">
        <v>790</v>
      </c>
      <c r="C41" s="937"/>
      <c r="D41" s="937" t="s">
        <v>791</v>
      </c>
      <c r="E41" s="937"/>
      <c r="F41" s="937"/>
      <c r="I41" s="337"/>
      <c r="O41" s="338"/>
    </row>
    <row r="42" spans="1:6" ht="12.75">
      <c r="A42" s="341">
        <v>1.931</v>
      </c>
      <c r="B42" s="938">
        <f>A42/A42</f>
        <v>1</v>
      </c>
      <c r="C42" s="939"/>
      <c r="D42" s="940">
        <f>(E24*B42+E25+E26*B42+E27+E28*B42+E29+E30*B42)-(E31+E32*B42)+E33+E34*B42+E35+E36</f>
        <v>0</v>
      </c>
      <c r="E42" s="941"/>
      <c r="F42" s="942"/>
    </row>
    <row r="43" spans="1:6" ht="12.75">
      <c r="A43" s="341">
        <v>2</v>
      </c>
      <c r="B43" s="930">
        <f>A43/A42</f>
        <v>1.0357327809425168</v>
      </c>
      <c r="C43" s="931"/>
      <c r="D43" s="932">
        <f>(E24*B43+E25+E26*B43+E27+E28*B43+E29+E30*B43)-(E31+E32*B43)+E33+E34*B43+E35+E36</f>
        <v>0</v>
      </c>
      <c r="E43" s="933"/>
      <c r="F43" s="934"/>
    </row>
    <row r="44" spans="1:6" ht="12.75">
      <c r="A44" s="341">
        <v>2.2</v>
      </c>
      <c r="B44" s="930">
        <f>A44/A42</f>
        <v>1.1393060590367685</v>
      </c>
      <c r="C44" s="931"/>
      <c r="D44" s="932">
        <f>(E24*B44+E25+E26*B44+E27+E28*B44+E29+E30*B44)-(E31+E32*B44)+E33+E34*B44+E35+E36</f>
        <v>0</v>
      </c>
      <c r="E44" s="933"/>
      <c r="F44" s="934"/>
    </row>
    <row r="45" spans="1:6" ht="12.75">
      <c r="A45" s="341">
        <v>2.4</v>
      </c>
      <c r="B45" s="930">
        <f>A45/A42</f>
        <v>1.24287933713102</v>
      </c>
      <c r="C45" s="931"/>
      <c r="D45" s="932">
        <f>(E24*B45+E25+E26*B45+E27+E28*B45+E29+E30*B45)-(E31+E32*B45)+E33+E34*B45+E35+E36</f>
        <v>0</v>
      </c>
      <c r="E45" s="933"/>
      <c r="F45" s="934"/>
    </row>
    <row r="46" spans="1:6" ht="12.75">
      <c r="A46" s="341">
        <v>2.6</v>
      </c>
      <c r="B46" s="922">
        <f>A46/A42</f>
        <v>1.3464526152252718</v>
      </c>
      <c r="C46" s="923"/>
      <c r="D46" s="932">
        <f>(E24*B46+E25+E26*B46+E27+E28*B46+E29+E30*B46)-(E31+E32*B46)+E33+E34*B46+E35+E36</f>
        <v>0</v>
      </c>
      <c r="E46" s="933"/>
      <c r="F46" s="934"/>
    </row>
    <row r="47" spans="1:6" ht="12.75">
      <c r="A47" s="341">
        <v>3</v>
      </c>
      <c r="B47" s="922">
        <f>A47/A42</f>
        <v>1.5535991714137751</v>
      </c>
      <c r="C47" s="923"/>
      <c r="D47" s="924">
        <f>(E24*B47+E25+E26*B47+E27+E28*B47+E29+E30*B47)-(E31+E32*B47)+E33+E34*B47+E35+E36</f>
        <v>0</v>
      </c>
      <c r="E47" s="924"/>
      <c r="F47" s="924"/>
    </row>
  </sheetData>
  <sheetProtection/>
  <mergeCells count="46">
    <mergeCell ref="A6:J17"/>
    <mergeCell ref="A18:J18"/>
    <mergeCell ref="A19:J19"/>
    <mergeCell ref="E23:F23"/>
    <mergeCell ref="A24:D24"/>
    <mergeCell ref="E24:F24"/>
    <mergeCell ref="A28:D28"/>
    <mergeCell ref="E28:F28"/>
    <mergeCell ref="A29:D29"/>
    <mergeCell ref="E29:F29"/>
    <mergeCell ref="A25:D25"/>
    <mergeCell ref="E25:F25"/>
    <mergeCell ref="A26:D26"/>
    <mergeCell ref="E26:F26"/>
    <mergeCell ref="A27:D27"/>
    <mergeCell ref="E27:F27"/>
    <mergeCell ref="A31:D31"/>
    <mergeCell ref="E31:F31"/>
    <mergeCell ref="A32:D32"/>
    <mergeCell ref="E32:F32"/>
    <mergeCell ref="A33:D33"/>
    <mergeCell ref="E33:F33"/>
    <mergeCell ref="H33:O36"/>
    <mergeCell ref="A34:D34"/>
    <mergeCell ref="E34:F34"/>
    <mergeCell ref="A35:D35"/>
    <mergeCell ref="E35:F35"/>
    <mergeCell ref="A36:D36"/>
    <mergeCell ref="E36:F36"/>
    <mergeCell ref="A38:B39"/>
    <mergeCell ref="B41:C41"/>
    <mergeCell ref="D41:F41"/>
    <mergeCell ref="B42:C42"/>
    <mergeCell ref="D42:F42"/>
    <mergeCell ref="B43:C43"/>
    <mergeCell ref="D43:F43"/>
    <mergeCell ref="B47:C47"/>
    <mergeCell ref="D47:F47"/>
    <mergeCell ref="E30:F30"/>
    <mergeCell ref="A30:D30"/>
    <mergeCell ref="B44:C44"/>
    <mergeCell ref="D44:F44"/>
    <mergeCell ref="B45:C45"/>
    <mergeCell ref="D45:F45"/>
    <mergeCell ref="B46:C46"/>
    <mergeCell ref="D46:F4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RePack by Diakov</cp:lastModifiedBy>
  <cp:lastPrinted>2018-06-18T07:57:28Z</cp:lastPrinted>
  <dcterms:created xsi:type="dcterms:W3CDTF">2004-05-14T09:10:56Z</dcterms:created>
  <dcterms:modified xsi:type="dcterms:W3CDTF">2020-05-29T08:51:25Z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